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mels\Downloads\"/>
    </mc:Choice>
  </mc:AlternateContent>
  <xr:revisionPtr revIDLastSave="0" documentId="8_{2F349072-59AD-4E49-927E-BED85E403D14}" xr6:coauthVersionLast="47" xr6:coauthVersionMax="47" xr10:uidLastSave="{00000000-0000-0000-0000-000000000000}"/>
  <bookViews>
    <workbookView xWindow="28695" yWindow="0" windowWidth="29010" windowHeight="15585" activeTab="1" xr2:uid="{00000000-000D-0000-FFFF-FFFF00000000}"/>
  </bookViews>
  <sheets>
    <sheet name="Hele zetel verdelingen" sheetId="2" r:id="rId1"/>
    <sheet name="Restzetelverdeling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E179" i="1"/>
  <c r="C179" i="1"/>
  <c r="D178" i="1"/>
  <c r="D177" i="1"/>
  <c r="D176" i="1"/>
  <c r="D175" i="1"/>
  <c r="D174" i="1"/>
  <c r="D173" i="1"/>
  <c r="D172" i="1"/>
  <c r="D171" i="1"/>
  <c r="D170" i="1"/>
  <c r="D168" i="1"/>
  <c r="D167" i="1"/>
  <c r="D166" i="1"/>
  <c r="D165" i="1"/>
  <c r="D164" i="1"/>
  <c r="D169" i="1"/>
  <c r="E161" i="1"/>
  <c r="C161" i="1"/>
  <c r="D160" i="1"/>
  <c r="D159" i="1"/>
  <c r="D158" i="1"/>
  <c r="D157" i="1"/>
  <c r="D156" i="1"/>
  <c r="D155" i="1"/>
  <c r="D154" i="1"/>
  <c r="D153" i="1"/>
  <c r="D152" i="1"/>
  <c r="D150" i="1"/>
  <c r="D149" i="1"/>
  <c r="D148" i="1"/>
  <c r="D147" i="1"/>
  <c r="D146" i="1"/>
  <c r="D151" i="1"/>
  <c r="E143" i="1"/>
  <c r="C143" i="1"/>
  <c r="D142" i="1"/>
  <c r="D141" i="1"/>
  <c r="D140" i="1"/>
  <c r="D139" i="1"/>
  <c r="D138" i="1"/>
  <c r="D137" i="1"/>
  <c r="D136" i="1"/>
  <c r="D135" i="1"/>
  <c r="D134" i="1"/>
  <c r="D133" i="1"/>
  <c r="D131" i="1"/>
  <c r="D130" i="1"/>
  <c r="D129" i="1"/>
  <c r="D128" i="1"/>
  <c r="D132" i="1"/>
  <c r="E125" i="1"/>
  <c r="C125" i="1"/>
  <c r="D124" i="1"/>
  <c r="D123" i="1"/>
  <c r="D122" i="1"/>
  <c r="D121" i="1"/>
  <c r="D120" i="1"/>
  <c r="D119" i="1"/>
  <c r="D118" i="1"/>
  <c r="D117" i="1"/>
  <c r="D116" i="1"/>
  <c r="D114" i="1"/>
  <c r="D113" i="1"/>
  <c r="D112" i="1"/>
  <c r="D111" i="1"/>
  <c r="D110" i="1"/>
  <c r="D115" i="1"/>
  <c r="E107" i="1"/>
  <c r="C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2" i="1"/>
  <c r="D93" i="1"/>
  <c r="E89" i="1"/>
  <c r="C89" i="1"/>
  <c r="D88" i="1"/>
  <c r="D87" i="1"/>
  <c r="D86" i="1"/>
  <c r="D85" i="1"/>
  <c r="D84" i="1"/>
  <c r="D83" i="1"/>
  <c r="D82" i="1"/>
  <c r="D81" i="1"/>
  <c r="D80" i="1"/>
  <c r="D79" i="1"/>
  <c r="D78" i="1"/>
  <c r="D76" i="1"/>
  <c r="D75" i="1"/>
  <c r="D74" i="1"/>
  <c r="D77" i="1"/>
  <c r="E71" i="1"/>
  <c r="C71" i="1"/>
  <c r="D70" i="1"/>
  <c r="D68" i="1"/>
  <c r="D67" i="1"/>
  <c r="D66" i="1"/>
  <c r="D65" i="1"/>
  <c r="D64" i="1"/>
  <c r="D63" i="1"/>
  <c r="D62" i="1"/>
  <c r="D61" i="1"/>
  <c r="D60" i="1"/>
  <c r="D58" i="1"/>
  <c r="D57" i="1"/>
  <c r="D56" i="1"/>
  <c r="D59" i="1"/>
  <c r="D69" i="1"/>
  <c r="E53" i="1"/>
  <c r="C53" i="1"/>
  <c r="D52" i="1"/>
  <c r="D51" i="1"/>
  <c r="D50" i="1"/>
  <c r="D48" i="1"/>
  <c r="D47" i="1"/>
  <c r="D46" i="1"/>
  <c r="D45" i="1"/>
  <c r="D44" i="1"/>
  <c r="D43" i="1"/>
  <c r="D42" i="1"/>
  <c r="D41" i="1"/>
  <c r="D40" i="1"/>
  <c r="D39" i="1"/>
  <c r="D38" i="1"/>
  <c r="D49" i="1"/>
  <c r="E35" i="1"/>
  <c r="C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28" i="1"/>
  <c r="E17" i="1"/>
  <c r="D9" i="1"/>
  <c r="D5" i="1"/>
  <c r="D6" i="1"/>
  <c r="D3" i="1"/>
  <c r="D8" i="1"/>
  <c r="D13" i="1"/>
  <c r="D12" i="1"/>
  <c r="D15" i="1"/>
  <c r="D11" i="1"/>
  <c r="D16" i="1"/>
  <c r="D14" i="1"/>
  <c r="D10" i="1"/>
  <c r="D2" i="1"/>
  <c r="D7" i="1"/>
  <c r="D4" i="1"/>
  <c r="C17" i="1"/>
</calcChain>
</file>

<file path=xl/sharedStrings.xml><?xml version="1.0" encoding="utf-8"?>
<sst xmlns="http://schemas.openxmlformats.org/spreadsheetml/2006/main" count="239" uniqueCount="37">
  <si>
    <t>Partij</t>
  </si>
  <si>
    <t>BBB</t>
  </si>
  <si>
    <t>CDA</t>
  </si>
  <si>
    <t>VVD</t>
  </si>
  <si>
    <t>Nieuw Sociaal Contract</t>
  </si>
  <si>
    <t>D66</t>
  </si>
  <si>
    <t>DENK</t>
  </si>
  <si>
    <t>Volt</t>
  </si>
  <si>
    <t>Partij voor de Dieren</t>
  </si>
  <si>
    <t>Forum voor Democratie</t>
  </si>
  <si>
    <t>ChristenUnie</t>
  </si>
  <si>
    <t>JA21</t>
  </si>
  <si>
    <t>Stemmen per zetel (Aantal stemmen / (Initiële zetels + 1))</t>
  </si>
  <si>
    <t>Totaal</t>
  </si>
  <si>
    <t>Aantal stemmen</t>
  </si>
  <si>
    <t>Initiële zetels</t>
  </si>
  <si>
    <t>GL/PvdA</t>
  </si>
  <si>
    <t>PVV</t>
  </si>
  <si>
    <t>SP</t>
  </si>
  <si>
    <t>FvD</t>
  </si>
  <si>
    <t>PvdD</t>
  </si>
  <si>
    <t>CU</t>
  </si>
  <si>
    <t>SGP</t>
  </si>
  <si>
    <t>NSC</t>
  </si>
  <si>
    <t>Restzetels na stemronde 1</t>
  </si>
  <si>
    <t>Restzetels na stemronde 2</t>
  </si>
  <si>
    <t>Restzetels na stemronde 3</t>
  </si>
  <si>
    <t>Restzetels na stemronde 4</t>
  </si>
  <si>
    <t>Restzetels na stemronde 5</t>
  </si>
  <si>
    <t>Restzetels na stemronde 6</t>
  </si>
  <si>
    <t>Restzetels na stemronde 7</t>
  </si>
  <si>
    <t>Restzetels na stemronde 8</t>
  </si>
  <si>
    <t>Restzetels na stemronde 9</t>
  </si>
  <si>
    <t>Restzetels na stemronde 10</t>
  </si>
  <si>
    <t>Wie krijg restzetel</t>
  </si>
  <si>
    <t>Totaal aantal stemmen</t>
  </si>
  <si>
    <t>GROENLINKS / PvdA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</si>
</sst>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extLst>
        <ext xmlns:xfpb="http://schemas.microsoft.com/office/spreadsheetml/2022/featurepropertybag" uri="{0417FA29-78FA-4A13-93AC-8FF0FAFDF519}">
          <xfpb:DXFComplement i="0"/>
        </ext>
      </extLs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extLst>
        <ext xmlns:xfpb="http://schemas.microsoft.com/office/spreadsheetml/2022/featurepropertybag" uri="{0417FA29-78FA-4A13-93AC-8FF0FAFDF519}">
          <xfpb:DXFComplement i="0"/>
        </ext>
      </extLs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extLst>
        <ext xmlns:xfpb="http://schemas.microsoft.com/office/spreadsheetml/2022/featurepropertybag" uri="{0417FA29-78FA-4A13-93AC-8FF0FAFDF519}">
          <xfpb:DXFComplement i="0"/>
        </ext>
      </extLs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extLst>
        <ext xmlns:xfpb="http://schemas.microsoft.com/office/spreadsheetml/2022/featurepropertybag" uri="{0417FA29-78FA-4A13-93AC-8FF0FAFDF519}">
          <xfpb:DXFComplement i="0"/>
        </ext>
      </extLs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extLst>
        <ext xmlns:xfpb="http://schemas.microsoft.com/office/spreadsheetml/2022/featurepropertybag" uri="{0417FA29-78FA-4A13-93AC-8FF0FAFDF519}">
          <xfpb:DXFComplement i="0"/>
        </ext>
      </extLs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extLst>
        <ext xmlns:xfpb="http://schemas.microsoft.com/office/spreadsheetml/2022/featurepropertybag" uri="{0417FA29-78FA-4A13-93AC-8FF0FAFDF519}">
          <xfpb:DXFComplement i="0"/>
        </ext>
      </extLs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extLst>
        <ext xmlns:xfpb="http://schemas.microsoft.com/office/spreadsheetml/2022/featurepropertybag" uri="{0417FA29-78FA-4A13-93AC-8FF0FAFDF519}">
          <xfpb:DXFComplement i="0"/>
        </ext>
      </extLs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extLst>
        <ext xmlns:xfpb="http://schemas.microsoft.com/office/spreadsheetml/2022/featurepropertybag" uri="{0417FA29-78FA-4A13-93AC-8FF0FAFDF519}">
          <xfpb:DXFComplement i="0"/>
        </ext>
      </extLs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extLst>
        <ext xmlns:xfpb="http://schemas.microsoft.com/office/spreadsheetml/2022/featurepropertybag" uri="{0417FA29-78FA-4A13-93AC-8FF0FAFDF519}">
          <xfpb:DXFComplement i="0"/>
        </ext>
      </extLs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0A8BBEB-772B-403A-A7FB-95B637934540}" name="RestzetelVerdeling" displayName="RestzetelVerdeling" ref="A1:C17">
  <tableColumns count="3">
    <tableColumn id="1" xr3:uid="{D5A3D135-BEA3-4D91-9A6E-D7CB7C324F48}" name="Partij"/>
    <tableColumn id="2" xr3:uid="{C022AE04-2A81-4B7E-A24D-64CFBB2360B8}" name="Totaal aantal stemmen"/>
    <tableColumn id="3" xr3:uid="{0DF99993-FE68-4F40-93A1-4D0B3165CDB1}" name="Initiële zetels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1F087C9-9B6B-488C-B2B3-668487E3EFD4}" name="RestzetelTabel4561314151617" displayName="RestzetelTabel4561314151617" ref="A145:F161">
  <autoFilter ref="A145:F161" xr:uid="{51F087C9-9B6B-488C-B2B3-668487E3EFD4}"/>
  <sortState xmlns:xlrd2="http://schemas.microsoft.com/office/spreadsheetml/2017/richdata2" ref="A146:F161">
    <sortCondition descending="1" ref="D145:D161"/>
  </sortState>
  <tableColumns count="6">
    <tableColumn id="1" xr3:uid="{BCF8722F-457C-4A6F-ABEF-A755D149473C}" name="Partij"/>
    <tableColumn id="6" xr3:uid="{97DFCFC2-002A-41B8-9F40-6FAA5B553CBC}" name="Aantal stemmen" dataDxfId="3">
      <calculatedColumnFormula>(RestzetelTabel4561314151617[[#This Row],[Stemmen per zetel (Aantal stemmen / (Initiële zetels + 1))]]*6)</calculatedColumnFormula>
    </tableColumn>
    <tableColumn id="7" xr3:uid="{613ABB55-F521-4468-B108-6C2EFFDF67A0}" name="Restzetels na stemronde 8"/>
    <tableColumn id="2" xr3:uid="{872F74DA-68FB-4221-B051-2710DC838CEA}" name="Stemmen per zetel (Aantal stemmen / (Initiële zetels + 1))"/>
    <tableColumn id="8" xr3:uid="{39CE9275-232E-4A90-9788-F1B0A3963583}" name="Restzetels na stemronde 9"/>
    <tableColumn id="9" xr3:uid="{F955C851-B088-49A7-876A-08ED09469042}" name="Wie krijg restzetel" dataDxfId="2"/>
  </tableColumns>
  <tableStyleInfo name="TableStyleLight1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A1FEEC7-5B7C-49DF-B34C-71D1E2314D18}" name="RestzetelTabel456131415161718" displayName="RestzetelTabel456131415161718" ref="A163:F179">
  <autoFilter ref="A163:F179" xr:uid="{1A1FEEC7-5B7C-49DF-B34C-71D1E2314D18}"/>
  <sortState xmlns:xlrd2="http://schemas.microsoft.com/office/spreadsheetml/2017/richdata2" ref="A164:F179">
    <sortCondition descending="1" ref="D163:D179"/>
  </sortState>
  <tableColumns count="6">
    <tableColumn id="1" xr3:uid="{2FEC556A-FD0A-409D-8571-E66F39F29654}" name="Partij"/>
    <tableColumn id="6" xr3:uid="{CC74AEF3-7F49-4144-BB9C-AED7DA95943C}" name="Aantal stemmen" dataDxfId="1">
      <calculatedColumnFormula>(RestzetelTabel456131415161718[[#This Row],[Stemmen per zetel (Aantal stemmen / (Initiële zetels + 1))]]*6)</calculatedColumnFormula>
    </tableColumn>
    <tableColumn id="7" xr3:uid="{EF86304A-19CD-49D8-8EA9-5548EA0509A7}" name="Restzetels na stemronde 9"/>
    <tableColumn id="2" xr3:uid="{00787029-A00C-4B33-A5E2-DBBAA4CB9185}" name="Stemmen per zetel (Aantal stemmen / (Initiële zetels + 1))"/>
    <tableColumn id="8" xr3:uid="{E1F1151B-DD8C-4727-8EB6-CBF31B72E6E0}" name="Restzetels na stemronde 10"/>
    <tableColumn id="9" xr3:uid="{8B4914C9-2406-4A9B-ADE1-5B89857CCADF}" name="Wie krijg restzetel" dataDxfId="0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stzetelTabel" displayName="RestzetelTabel" ref="A1:F17">
  <autoFilter ref="A1:F17" xr:uid="{00000000-0009-0000-0100-000001000000}"/>
  <sortState xmlns:xlrd2="http://schemas.microsoft.com/office/spreadsheetml/2017/richdata2" ref="A2:D17">
    <sortCondition descending="1" ref="D1:D17"/>
  </sortState>
  <tableColumns count="6">
    <tableColumn id="1" xr3:uid="{00000000-0010-0000-0000-000001000000}" name="Partij"/>
    <tableColumn id="6" xr3:uid="{FEA49BA6-0795-4690-BB68-FB9953643A03}" name="Aantal stemmen" dataDxfId="18">
      <calculatedColumnFormula>(RestzetelTabel[[#This Row],[Stemmen per zetel (Aantal stemmen / (Initiële zetels + 1))]]*6)</calculatedColumnFormula>
    </tableColumn>
    <tableColumn id="7" xr3:uid="{19DD40B7-6519-4DDF-87AD-947A2F850DF3}" name="Initiële zetels"/>
    <tableColumn id="2" xr3:uid="{00000000-0010-0000-0000-000002000000}" name="Stemmen per zetel (Aantal stemmen / (Initiële zetels + 1))"/>
    <tableColumn id="8" xr3:uid="{B9E1E3ED-31E7-4047-84DA-E779536BD2A6}" name="Restzetels na stemronde 1"/>
    <tableColumn id="9" xr3:uid="{EE2F6096-4256-4EFB-AC3A-0F946226EBC9}" name="Wie krijg restzetel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44125F-026D-4501-A237-9594DFEF6509}" name="RestzetelTabel4" displayName="RestzetelTabel4" ref="A19:F35">
  <autoFilter ref="A19:F35" xr:uid="{6644125F-026D-4501-A237-9594DFEF6509}"/>
  <sortState xmlns:xlrd2="http://schemas.microsoft.com/office/spreadsheetml/2017/richdata2" ref="A20:E35">
    <sortCondition descending="1" ref="D19:D35"/>
  </sortState>
  <tableColumns count="6">
    <tableColumn id="1" xr3:uid="{65E9DAB2-3C83-42C8-9D7D-3A645FEE3C25}" name="Partij"/>
    <tableColumn id="6" xr3:uid="{DBA6E4F5-D337-444D-A027-EA22B77230C1}" name="Aantal stemmen" dataDxfId="17">
      <calculatedColumnFormula>(RestzetelTabel4[[#This Row],[Stemmen per zetel (Aantal stemmen / (Initiële zetels + 1))]]*6)</calculatedColumnFormula>
    </tableColumn>
    <tableColumn id="7" xr3:uid="{F10DA27E-3128-4F35-839F-92F4E67E14A2}" name="Restzetels na stemronde 1"/>
    <tableColumn id="2" xr3:uid="{3BC38D31-2C88-43A7-98D1-218AF14A119B}" name="Stemmen per zetel (Aantal stemmen / (Initiële zetels + 1))"/>
    <tableColumn id="8" xr3:uid="{9020E824-20A3-49EC-B4ED-758E906027AF}" name="Restzetels na stemronde 2"/>
    <tableColumn id="9" xr3:uid="{60631792-EDE1-4172-B9A3-DD7A26E4E96F}" name="Wie krijg restzetel" dataDxfId="14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DCC26C-2ACB-4E5F-ACEF-FAF636A39F35}" name="RestzetelTabel45" displayName="RestzetelTabel45" ref="A37:F53">
  <autoFilter ref="A37:F53" xr:uid="{ACDCC26C-2ACB-4E5F-ACEF-FAF636A39F35}"/>
  <sortState xmlns:xlrd2="http://schemas.microsoft.com/office/spreadsheetml/2017/richdata2" ref="A38:F53">
    <sortCondition descending="1" ref="D37:D53"/>
  </sortState>
  <tableColumns count="6">
    <tableColumn id="1" xr3:uid="{01529919-2706-4B89-B082-65A141AD97B8}" name="Partij"/>
    <tableColumn id="6" xr3:uid="{CF80CA11-31C4-4368-ABCF-593612381D10}" name="Aantal stemmen" dataDxfId="16">
      <calculatedColumnFormula>(RestzetelTabel45[[#This Row],[Stemmen per zetel (Aantal stemmen / (Initiële zetels + 1))]]*6)</calculatedColumnFormula>
    </tableColumn>
    <tableColumn id="7" xr3:uid="{A20F9077-DDAA-4A73-9C7C-3F727C80AFDD}" name="Restzetels na stemronde 2"/>
    <tableColumn id="2" xr3:uid="{E9F667F7-1124-438E-8AB0-60FD4FD6AED2}" name="Stemmen per zetel (Aantal stemmen / (Initiële zetels + 1))"/>
    <tableColumn id="8" xr3:uid="{D6576A3E-5D61-4826-9606-48E472E70965}" name="Restzetels na stemronde 3"/>
    <tableColumn id="9" xr3:uid="{6B2E8B1C-7731-44D4-B456-21B465E862A7}" name="Wie krijg restzetel" dataDxfId="13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5E86D99-EEF9-4233-9DB4-488DEA846C4B}" name="RestzetelTabel456" displayName="RestzetelTabel456" ref="A55:F71">
  <autoFilter ref="A55:F71" xr:uid="{A5E86D99-EEF9-4233-9DB4-488DEA846C4B}"/>
  <sortState xmlns:xlrd2="http://schemas.microsoft.com/office/spreadsheetml/2017/richdata2" ref="A56:F71">
    <sortCondition descending="1" ref="D55:D71"/>
  </sortState>
  <tableColumns count="6">
    <tableColumn id="1" xr3:uid="{3AC48771-AC1C-47FC-8308-640539CCCDA1}" name="Partij"/>
    <tableColumn id="6" xr3:uid="{C4B608E6-36F2-47D9-9B3D-C733176F3C58}" name="Aantal stemmen" dataDxfId="15">
      <calculatedColumnFormula>(RestzetelTabel456[[#This Row],[Stemmen per zetel (Aantal stemmen / (Initiële zetels + 1))]]*6)</calculatedColumnFormula>
    </tableColumn>
    <tableColumn id="7" xr3:uid="{4E97B28F-B4A4-4A00-8633-512E596F66FF}" name="Restzetels na stemronde 3"/>
    <tableColumn id="2" xr3:uid="{9B867FD2-0EFD-4101-A363-4CB15BCA38B5}" name="Stemmen per zetel (Aantal stemmen / (Initiële zetels + 1))"/>
    <tableColumn id="8" xr3:uid="{11B5A9DF-3C4D-426D-8B17-5BFF6C178D50}" name="Restzetels na stemronde 4"/>
    <tableColumn id="9" xr3:uid="{349870B5-276F-40E6-84DA-430F362D875C}" name="Wie krijg restzetel" dataDxfId="12"/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D0FCD4-C9BF-4A5D-BD82-72F928B3A0B3}" name="RestzetelTabel45613" displayName="RestzetelTabel45613" ref="A73:F89">
  <autoFilter ref="A73:F89" xr:uid="{8BD0FCD4-C9BF-4A5D-BD82-72F928B3A0B3}"/>
  <sortState xmlns:xlrd2="http://schemas.microsoft.com/office/spreadsheetml/2017/richdata2" ref="A74:F89">
    <sortCondition descending="1" ref="D73:D89"/>
  </sortState>
  <tableColumns count="6">
    <tableColumn id="1" xr3:uid="{F04E97E9-CECB-4214-9F63-BDE5BBD6BD27}" name="Partij"/>
    <tableColumn id="6" xr3:uid="{C1E98861-A78B-4B0D-8DD2-D72D3103DF96}" name="Aantal stemmen" dataDxfId="11">
      <calculatedColumnFormula>(RestzetelTabel45613[[#This Row],[Stemmen per zetel (Aantal stemmen / (Initiële zetels + 1))]]*6)</calculatedColumnFormula>
    </tableColumn>
    <tableColumn id="7" xr3:uid="{60077536-C5BB-4311-B7A4-428824BBA762}" name="Restzetels na stemronde 4"/>
    <tableColumn id="2" xr3:uid="{AAC0F1CA-C4AD-4604-8ABD-D51C6B8195D0}" name="Stemmen per zetel (Aantal stemmen / (Initiële zetels + 1))"/>
    <tableColumn id="8" xr3:uid="{E86EED8D-05FF-493F-9DED-E1F5946A24D5}" name="Restzetels na stemronde 5"/>
    <tableColumn id="9" xr3:uid="{2E69B658-B002-4BAF-8542-0DE8DE7B0189}" name="Wie krijg restzetel" dataDxfId="10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3BB1D47-BEE1-4BEF-ADE8-461D632A84B0}" name="RestzetelTabel4561314" displayName="RestzetelTabel4561314" ref="A91:F107">
  <autoFilter ref="A91:F107" xr:uid="{33BB1D47-BEE1-4BEF-ADE8-461D632A84B0}"/>
  <sortState xmlns:xlrd2="http://schemas.microsoft.com/office/spreadsheetml/2017/richdata2" ref="A92:F107">
    <sortCondition descending="1" ref="D91:D107"/>
  </sortState>
  <tableColumns count="6">
    <tableColumn id="1" xr3:uid="{3AE4F58F-CD27-4A2D-93BA-EEA9D5D13628}" name="Partij"/>
    <tableColumn id="6" xr3:uid="{FFC4448E-0347-47EC-B82F-4DA04F4E9E75}" name="Aantal stemmen" dataDxfId="9">
      <calculatedColumnFormula>(RestzetelTabel4561314[[#This Row],[Stemmen per zetel (Aantal stemmen / (Initiële zetels + 1))]]*6)</calculatedColumnFormula>
    </tableColumn>
    <tableColumn id="7" xr3:uid="{FFC967A6-822A-470F-9569-C45DD2303116}" name="Restzetels na stemronde 5"/>
    <tableColumn id="2" xr3:uid="{BFF614BE-EB45-40D8-9FF0-72B6D4AA8B3E}" name="Stemmen per zetel (Aantal stemmen / (Initiële zetels + 1))"/>
    <tableColumn id="8" xr3:uid="{7AF288B5-AB5A-4CF0-BAE8-2B2E5938DAD9}" name="Restzetels na stemronde 6"/>
    <tableColumn id="9" xr3:uid="{1867C22B-D96B-4A59-8E92-4D459EECDCC2}" name="Wie krijg restzetel" dataDxfId="8"/>
  </tableColumns>
  <tableStyleInfo name="TableStyleLight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49F982F-DFBF-4BE1-8AE4-6AA7CE0F4D22}" name="RestzetelTabel456131415" displayName="RestzetelTabel456131415" ref="A109:F125">
  <autoFilter ref="A109:F125" xr:uid="{E49F982F-DFBF-4BE1-8AE4-6AA7CE0F4D22}"/>
  <sortState xmlns:xlrd2="http://schemas.microsoft.com/office/spreadsheetml/2017/richdata2" ref="A110:F125">
    <sortCondition descending="1" ref="D109:D125"/>
  </sortState>
  <tableColumns count="6">
    <tableColumn id="1" xr3:uid="{B02B8A11-1EB9-41D0-A210-4B7B1F042284}" name="Partij"/>
    <tableColumn id="6" xr3:uid="{FF9C4F45-D9FB-486B-A544-7DD3F96BEB9A}" name="Aantal stemmen" dataDxfId="7">
      <calculatedColumnFormula>(RestzetelTabel456131415[[#This Row],[Stemmen per zetel (Aantal stemmen / (Initiële zetels + 1))]]*6)</calculatedColumnFormula>
    </tableColumn>
    <tableColumn id="7" xr3:uid="{BC2D6D03-683C-4B58-BB27-4E467297C0EE}" name="Restzetels na stemronde 6"/>
    <tableColumn id="2" xr3:uid="{427B057C-D4FD-415D-949A-63B6999FCBCA}" name="Stemmen per zetel (Aantal stemmen / (Initiële zetels + 1))"/>
    <tableColumn id="8" xr3:uid="{B84F8B1E-9C3F-4DC4-B5DB-C43759C5C8BD}" name="Restzetels na stemronde 7"/>
    <tableColumn id="9" xr3:uid="{F0439E83-6436-4137-9B67-2EB58B99164B}" name="Wie krijg restzetel" dataDxfId="6"/>
  </tableColumns>
  <tableStyleInfo name="TableStyleLight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E96EB88-927A-4C3A-BFD0-D2BD5F29E52D}" name="RestzetelTabel45613141516" displayName="RestzetelTabel45613141516" ref="A127:F143">
  <autoFilter ref="A127:F143" xr:uid="{9E96EB88-927A-4C3A-BFD0-D2BD5F29E52D}"/>
  <sortState xmlns:xlrd2="http://schemas.microsoft.com/office/spreadsheetml/2017/richdata2" ref="A128:F143">
    <sortCondition descending="1" ref="D127:D143"/>
  </sortState>
  <tableColumns count="6">
    <tableColumn id="1" xr3:uid="{BBECC9E4-E84B-4E68-9D19-FFBB619CDE25}" name="Partij"/>
    <tableColumn id="6" xr3:uid="{399F2E2C-63AC-49BF-A03B-81EF2E2BEAF3}" name="Aantal stemmen" dataDxfId="5">
      <calculatedColumnFormula>(RestzetelTabel45613141516[[#This Row],[Stemmen per zetel (Aantal stemmen / (Initiële zetels + 1))]]*6)</calculatedColumnFormula>
    </tableColumn>
    <tableColumn id="7" xr3:uid="{1D099547-9104-4127-9F29-777C40A492C7}" name="Restzetels na stemronde 7"/>
    <tableColumn id="2" xr3:uid="{0B4BACE0-91ED-4CEC-B66E-CD305030E9E5}" name="Stemmen per zetel (Aantal stemmen / (Initiële zetels + 1))"/>
    <tableColumn id="8" xr3:uid="{2C521E57-A12B-4DA5-9EB2-3FA5A9D2A779}" name="Restzetels na stemronde 8"/>
    <tableColumn id="9" xr3:uid="{4ED68370-9339-4A17-918F-1C2F7C4BF8B8}" name="Wie krijg restzetel" dataDxfId="4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3E714-FFEB-48ED-9EAE-E8FE3D827B78}">
  <dimension ref="A1:C17"/>
  <sheetViews>
    <sheetView workbookViewId="0"/>
  </sheetViews>
  <sheetFormatPr defaultRowHeight="15" x14ac:dyDescent="0.25"/>
  <cols>
    <col min="1" max="1" width="22.28515625" bestFit="1" customWidth="1"/>
    <col min="2" max="2" width="21.5703125" bestFit="1" customWidth="1"/>
    <col min="3" max="3" width="15.5703125" bestFit="1" customWidth="1"/>
  </cols>
  <sheetData>
    <row r="1" spans="1:3" x14ac:dyDescent="0.25">
      <c r="A1" t="s">
        <v>0</v>
      </c>
      <c r="B1" s="2" t="s">
        <v>35</v>
      </c>
      <c r="C1" t="s">
        <v>15</v>
      </c>
    </row>
    <row r="2" spans="1:3" x14ac:dyDescent="0.25">
      <c r="A2" t="s">
        <v>3</v>
      </c>
      <c r="B2">
        <v>1589519</v>
      </c>
      <c r="C2">
        <v>22</v>
      </c>
    </row>
    <row r="3" spans="1:3" x14ac:dyDescent="0.25">
      <c r="A3" t="s">
        <v>5</v>
      </c>
      <c r="B3">
        <v>656292</v>
      </c>
      <c r="C3">
        <v>9</v>
      </c>
    </row>
    <row r="4" spans="1:3" x14ac:dyDescent="0.25">
      <c r="A4" t="s">
        <v>36</v>
      </c>
      <c r="B4">
        <v>1643073</v>
      </c>
      <c r="C4">
        <v>23</v>
      </c>
    </row>
    <row r="5" spans="1:3" x14ac:dyDescent="0.25">
      <c r="A5" t="s">
        <v>17</v>
      </c>
      <c r="B5">
        <v>2450878</v>
      </c>
      <c r="C5">
        <v>35</v>
      </c>
    </row>
    <row r="6" spans="1:3" x14ac:dyDescent="0.25">
      <c r="A6" t="s">
        <v>2</v>
      </c>
      <c r="B6">
        <v>345822</v>
      </c>
      <c r="C6">
        <v>4</v>
      </c>
    </row>
    <row r="7" spans="1:3" x14ac:dyDescent="0.25">
      <c r="A7" t="s">
        <v>18</v>
      </c>
      <c r="B7">
        <v>328225</v>
      </c>
      <c r="C7">
        <v>4</v>
      </c>
    </row>
    <row r="8" spans="1:3" x14ac:dyDescent="0.25">
      <c r="A8" t="s">
        <v>9</v>
      </c>
      <c r="B8">
        <v>232963</v>
      </c>
      <c r="C8">
        <v>3</v>
      </c>
    </row>
    <row r="9" spans="1:3" x14ac:dyDescent="0.25">
      <c r="A9" t="s">
        <v>8</v>
      </c>
      <c r="B9">
        <v>235148</v>
      </c>
      <c r="C9">
        <v>3</v>
      </c>
    </row>
    <row r="10" spans="1:3" x14ac:dyDescent="0.25">
      <c r="A10" t="s">
        <v>10</v>
      </c>
      <c r="B10">
        <v>212532</v>
      </c>
      <c r="C10">
        <v>3</v>
      </c>
    </row>
    <row r="11" spans="1:3" x14ac:dyDescent="0.25">
      <c r="A11" t="s">
        <v>7</v>
      </c>
      <c r="B11">
        <v>178802</v>
      </c>
      <c r="C11">
        <v>2</v>
      </c>
    </row>
    <row r="12" spans="1:3" x14ac:dyDescent="0.25">
      <c r="A12" t="s">
        <v>11</v>
      </c>
      <c r="B12">
        <v>71345</v>
      </c>
      <c r="C12">
        <v>1</v>
      </c>
    </row>
    <row r="13" spans="1:3" x14ac:dyDescent="0.25">
      <c r="A13" t="s">
        <v>22</v>
      </c>
      <c r="B13">
        <v>217270</v>
      </c>
      <c r="C13">
        <v>3</v>
      </c>
    </row>
    <row r="14" spans="1:3" x14ac:dyDescent="0.25">
      <c r="A14" t="s">
        <v>6</v>
      </c>
      <c r="B14">
        <v>246765</v>
      </c>
      <c r="C14">
        <v>3</v>
      </c>
    </row>
    <row r="15" spans="1:3" x14ac:dyDescent="0.25">
      <c r="A15" t="s">
        <v>1</v>
      </c>
      <c r="B15">
        <v>485551</v>
      </c>
      <c r="C15">
        <v>6</v>
      </c>
    </row>
    <row r="16" spans="1:3" x14ac:dyDescent="0.25">
      <c r="A16" t="s">
        <v>4</v>
      </c>
      <c r="B16">
        <v>1343287</v>
      </c>
      <c r="C16">
        <v>19</v>
      </c>
    </row>
    <row r="17" spans="1:3" x14ac:dyDescent="0.25">
      <c r="A17" t="s">
        <v>13</v>
      </c>
      <c r="C17">
        <f>SUM(C2:C16)</f>
        <v>140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9"/>
  <sheetViews>
    <sheetView tabSelected="1" workbookViewId="0">
      <selection activeCell="A163" sqref="A163:E179"/>
    </sheetView>
  </sheetViews>
  <sheetFormatPr defaultRowHeight="15" x14ac:dyDescent="0.25"/>
  <cols>
    <col min="1" max="1" width="42" customWidth="1"/>
    <col min="2" max="2" width="25.42578125" customWidth="1"/>
    <col min="3" max="3" width="15.140625" customWidth="1"/>
    <col min="4" max="4" width="13" bestFit="1" customWidth="1"/>
    <col min="5" max="5" width="27" bestFit="1" customWidth="1"/>
    <col min="6" max="6" width="19.85546875" bestFit="1" customWidth="1"/>
  </cols>
  <sheetData>
    <row r="1" spans="1:6" ht="75" x14ac:dyDescent="0.25">
      <c r="A1" t="s">
        <v>0</v>
      </c>
      <c r="B1" t="s">
        <v>14</v>
      </c>
      <c r="C1" s="1" t="s">
        <v>15</v>
      </c>
      <c r="D1" s="1" t="s">
        <v>12</v>
      </c>
      <c r="E1" t="s">
        <v>24</v>
      </c>
      <c r="F1" t="s">
        <v>34</v>
      </c>
    </row>
    <row r="2" spans="1:6" x14ac:dyDescent="0.25">
      <c r="A2" t="s">
        <v>1</v>
      </c>
      <c r="B2">
        <v>485551</v>
      </c>
      <c r="C2">
        <v>6</v>
      </c>
      <c r="D2">
        <f>ROUNDDOWN((RestzetelTabel[[#This Row],[Aantal stemmen]]/(RestzetelTabel[[#This Row],[Initiële zetels]]+1)),0)</f>
        <v>69364</v>
      </c>
      <c r="E2">
        <v>7</v>
      </c>
      <c r="F2" s="3" t="b">
        <v>1</v>
      </c>
    </row>
    <row r="3" spans="1:6" x14ac:dyDescent="0.25">
      <c r="A3" t="s">
        <v>2</v>
      </c>
      <c r="B3">
        <v>345822</v>
      </c>
      <c r="C3">
        <v>4</v>
      </c>
      <c r="D3">
        <f>ROUNDDOWN((RestzetelTabel[[#This Row],[Aantal stemmen]]/(RestzetelTabel[[#This Row],[Initiële zetels]]+1)),0)</f>
        <v>69164</v>
      </c>
      <c r="E3">
        <v>4</v>
      </c>
      <c r="F3" s="3" t="b">
        <v>0</v>
      </c>
    </row>
    <row r="4" spans="1:6" x14ac:dyDescent="0.25">
      <c r="A4" t="s">
        <v>3</v>
      </c>
      <c r="B4">
        <v>1589519</v>
      </c>
      <c r="C4">
        <v>22</v>
      </c>
      <c r="D4">
        <f>ROUNDDOWN((RestzetelTabel[[#This Row],[Aantal stemmen]]/(RestzetelTabel[[#This Row],[Initiële zetels]]+1)),0)</f>
        <v>69109</v>
      </c>
      <c r="E4">
        <v>22</v>
      </c>
      <c r="F4" s="3" t="b">
        <v>0</v>
      </c>
    </row>
    <row r="5" spans="1:6" x14ac:dyDescent="0.25">
      <c r="A5" t="s">
        <v>16</v>
      </c>
      <c r="B5">
        <v>1643073</v>
      </c>
      <c r="C5">
        <v>23</v>
      </c>
      <c r="D5">
        <f>ROUNDDOWN((RestzetelTabel[[#This Row],[Aantal stemmen]]/(RestzetelTabel[[#This Row],[Initiële zetels]]+1)),0)</f>
        <v>68461</v>
      </c>
      <c r="E5">
        <v>23</v>
      </c>
      <c r="F5" s="3" t="b">
        <v>0</v>
      </c>
    </row>
    <row r="6" spans="1:6" x14ac:dyDescent="0.25">
      <c r="A6" t="s">
        <v>17</v>
      </c>
      <c r="B6">
        <v>2450878</v>
      </c>
      <c r="C6">
        <v>35</v>
      </c>
      <c r="D6">
        <f>ROUNDDOWN((RestzetelTabel[[#This Row],[Aantal stemmen]]/(RestzetelTabel[[#This Row],[Initiële zetels]]+1)),0)</f>
        <v>68079</v>
      </c>
      <c r="E6">
        <v>35</v>
      </c>
      <c r="F6" s="3" t="b">
        <v>0</v>
      </c>
    </row>
    <row r="7" spans="1:6" x14ac:dyDescent="0.25">
      <c r="A7" t="s">
        <v>23</v>
      </c>
      <c r="B7">
        <v>1343287</v>
      </c>
      <c r="C7">
        <v>19</v>
      </c>
      <c r="D7">
        <f>ROUNDDOWN((RestzetelTabel[[#This Row],[Aantal stemmen]]/(RestzetelTabel[[#This Row],[Initiële zetels]]+1)),0)</f>
        <v>67164</v>
      </c>
      <c r="E7">
        <v>19</v>
      </c>
      <c r="F7" s="3" t="b">
        <v>0</v>
      </c>
    </row>
    <row r="8" spans="1:6" x14ac:dyDescent="0.25">
      <c r="A8" t="s">
        <v>18</v>
      </c>
      <c r="B8">
        <v>328225</v>
      </c>
      <c r="C8">
        <v>4</v>
      </c>
      <c r="D8">
        <f>ROUNDDOWN((RestzetelTabel[[#This Row],[Aantal stemmen]]/(RestzetelTabel[[#This Row],[Initiële zetels]]+1)),0)</f>
        <v>65645</v>
      </c>
      <c r="E8">
        <v>4</v>
      </c>
      <c r="F8" s="3" t="b">
        <v>0</v>
      </c>
    </row>
    <row r="9" spans="1:6" x14ac:dyDescent="0.25">
      <c r="A9" t="s">
        <v>5</v>
      </c>
      <c r="B9">
        <v>656292</v>
      </c>
      <c r="C9">
        <v>9</v>
      </c>
      <c r="D9">
        <f>ROUNDDOWN((RestzetelTabel[[#This Row],[Aantal stemmen]]/(RestzetelTabel[[#This Row],[Initiële zetels]]+1)),0)</f>
        <v>65629</v>
      </c>
      <c r="E9">
        <v>9</v>
      </c>
      <c r="F9" s="3" t="b">
        <v>0</v>
      </c>
    </row>
    <row r="10" spans="1:6" x14ac:dyDescent="0.25">
      <c r="A10" t="s">
        <v>6</v>
      </c>
      <c r="B10">
        <v>246765</v>
      </c>
      <c r="C10">
        <v>3</v>
      </c>
      <c r="D10">
        <f>ROUNDDOWN((RestzetelTabel[[#This Row],[Aantal stemmen]]/(RestzetelTabel[[#This Row],[Initiële zetels]]+1)),0)</f>
        <v>61691</v>
      </c>
      <c r="E10">
        <v>3</v>
      </c>
      <c r="F10" s="3" t="b">
        <v>0</v>
      </c>
    </row>
    <row r="11" spans="1:6" x14ac:dyDescent="0.25">
      <c r="A11" t="s">
        <v>7</v>
      </c>
      <c r="B11">
        <v>178802</v>
      </c>
      <c r="C11">
        <v>2</v>
      </c>
      <c r="D11">
        <f>ROUNDDOWN((RestzetelTabel[[#This Row],[Aantal stemmen]]/(RestzetelTabel[[#This Row],[Initiële zetels]]+1)),0)</f>
        <v>59600</v>
      </c>
      <c r="E11">
        <v>2</v>
      </c>
      <c r="F11" s="3" t="b">
        <v>0</v>
      </c>
    </row>
    <row r="12" spans="1:6" x14ac:dyDescent="0.25">
      <c r="A12" t="s">
        <v>20</v>
      </c>
      <c r="B12">
        <v>235148</v>
      </c>
      <c r="C12">
        <v>3</v>
      </c>
      <c r="D12">
        <f>ROUNDDOWN((RestzetelTabel[[#This Row],[Aantal stemmen]]/(RestzetelTabel[[#This Row],[Initiële zetels]]+1)),0)</f>
        <v>58787</v>
      </c>
      <c r="E12">
        <v>3</v>
      </c>
      <c r="F12" s="3" t="b">
        <v>0</v>
      </c>
    </row>
    <row r="13" spans="1:6" x14ac:dyDescent="0.25">
      <c r="A13" t="s">
        <v>19</v>
      </c>
      <c r="B13">
        <v>232963</v>
      </c>
      <c r="C13">
        <v>3</v>
      </c>
      <c r="D13">
        <f>ROUNDDOWN((RestzetelTabel[[#This Row],[Aantal stemmen]]/(RestzetelTabel[[#This Row],[Initiële zetels]]+1)),0)</f>
        <v>58240</v>
      </c>
      <c r="E13">
        <v>3</v>
      </c>
      <c r="F13" s="3" t="b">
        <v>0</v>
      </c>
    </row>
    <row r="14" spans="1:6" x14ac:dyDescent="0.25">
      <c r="A14" t="s">
        <v>22</v>
      </c>
      <c r="B14">
        <v>217270</v>
      </c>
      <c r="C14">
        <v>3</v>
      </c>
      <c r="D14">
        <f>ROUNDDOWN((RestzetelTabel[[#This Row],[Aantal stemmen]]/(RestzetelTabel[[#This Row],[Initiële zetels]]+1)),0)</f>
        <v>54317</v>
      </c>
      <c r="E14">
        <v>3</v>
      </c>
      <c r="F14" s="3" t="b">
        <v>0</v>
      </c>
    </row>
    <row r="15" spans="1:6" x14ac:dyDescent="0.25">
      <c r="A15" t="s">
        <v>21</v>
      </c>
      <c r="B15">
        <v>212532</v>
      </c>
      <c r="C15">
        <v>3</v>
      </c>
      <c r="D15">
        <f>ROUNDDOWN((RestzetelTabel[[#This Row],[Aantal stemmen]]/(RestzetelTabel[[#This Row],[Initiële zetels]]+1)),0)</f>
        <v>53133</v>
      </c>
      <c r="E15">
        <v>3</v>
      </c>
      <c r="F15" s="3" t="b">
        <v>0</v>
      </c>
    </row>
    <row r="16" spans="1:6" x14ac:dyDescent="0.25">
      <c r="A16" t="s">
        <v>11</v>
      </c>
      <c r="B16">
        <v>71345</v>
      </c>
      <c r="C16">
        <v>1</v>
      </c>
      <c r="D16">
        <f>ROUNDDOWN((RestzetelTabel[[#This Row],[Aantal stemmen]]/(RestzetelTabel[[#This Row],[Initiële zetels]]+1)),0)</f>
        <v>35672</v>
      </c>
      <c r="E16">
        <v>1</v>
      </c>
      <c r="F16" s="3" t="b">
        <v>0</v>
      </c>
    </row>
    <row r="17" spans="1:6" x14ac:dyDescent="0.25">
      <c r="A17" t="s">
        <v>13</v>
      </c>
      <c r="C17">
        <f>SUM(C2:C16)</f>
        <v>140</v>
      </c>
      <c r="E17">
        <f>SUM(E2:E16)</f>
        <v>141</v>
      </c>
    </row>
    <row r="19" spans="1:6" ht="75" x14ac:dyDescent="0.25">
      <c r="A19" t="s">
        <v>0</v>
      </c>
      <c r="B19" t="s">
        <v>14</v>
      </c>
      <c r="C19" s="1" t="s">
        <v>24</v>
      </c>
      <c r="D19" s="1" t="s">
        <v>12</v>
      </c>
      <c r="E19" t="s">
        <v>25</v>
      </c>
      <c r="F19" t="s">
        <v>34</v>
      </c>
    </row>
    <row r="20" spans="1:6" x14ac:dyDescent="0.25">
      <c r="A20" t="s">
        <v>2</v>
      </c>
      <c r="B20">
        <v>345822</v>
      </c>
      <c r="C20">
        <v>4</v>
      </c>
      <c r="D20">
        <f>ROUNDDOWN((RestzetelTabel4[[#This Row],[Aantal stemmen]]/(RestzetelTabel4[[#This Row],[Restzetels na stemronde 1]]+1)),0)</f>
        <v>69164</v>
      </c>
      <c r="E20">
        <v>5</v>
      </c>
      <c r="F20" s="3" t="b">
        <v>1</v>
      </c>
    </row>
    <row r="21" spans="1:6" x14ac:dyDescent="0.25">
      <c r="A21" t="s">
        <v>3</v>
      </c>
      <c r="B21">
        <v>1589519</v>
      </c>
      <c r="C21">
        <v>22</v>
      </c>
      <c r="D21">
        <f>ROUNDDOWN((RestzetelTabel4[[#This Row],[Aantal stemmen]]/(RestzetelTabel4[[#This Row],[Restzetels na stemronde 1]]+1)),0)</f>
        <v>69109</v>
      </c>
      <c r="E21">
        <v>22</v>
      </c>
      <c r="F21" s="3" t="b">
        <v>0</v>
      </c>
    </row>
    <row r="22" spans="1:6" x14ac:dyDescent="0.25">
      <c r="A22" t="s">
        <v>16</v>
      </c>
      <c r="B22">
        <v>1643073</v>
      </c>
      <c r="C22">
        <v>23</v>
      </c>
      <c r="D22">
        <f>ROUNDDOWN((RestzetelTabel4[[#This Row],[Aantal stemmen]]/(RestzetelTabel4[[#This Row],[Restzetels na stemronde 1]]+1)),0)</f>
        <v>68461</v>
      </c>
      <c r="E22">
        <v>23</v>
      </c>
      <c r="F22" s="3" t="b">
        <v>0</v>
      </c>
    </row>
    <row r="23" spans="1:6" x14ac:dyDescent="0.25">
      <c r="A23" t="s">
        <v>17</v>
      </c>
      <c r="B23">
        <v>2450878</v>
      </c>
      <c r="C23">
        <v>35</v>
      </c>
      <c r="D23">
        <f>ROUNDDOWN((RestzetelTabel4[[#This Row],[Aantal stemmen]]/(RestzetelTabel4[[#This Row],[Restzetels na stemronde 1]]+1)),0)</f>
        <v>68079</v>
      </c>
      <c r="E23">
        <v>35</v>
      </c>
      <c r="F23" s="3" t="b">
        <v>0</v>
      </c>
    </row>
    <row r="24" spans="1:6" x14ac:dyDescent="0.25">
      <c r="A24" t="s">
        <v>23</v>
      </c>
      <c r="B24">
        <v>1343287</v>
      </c>
      <c r="C24">
        <v>19</v>
      </c>
      <c r="D24">
        <f>ROUNDDOWN((RestzetelTabel4[[#This Row],[Aantal stemmen]]/(RestzetelTabel4[[#This Row],[Restzetels na stemronde 1]]+1)),0)</f>
        <v>67164</v>
      </c>
      <c r="E24">
        <v>19</v>
      </c>
      <c r="F24" s="3" t="b">
        <v>0</v>
      </c>
    </row>
    <row r="25" spans="1:6" x14ac:dyDescent="0.25">
      <c r="A25" t="s">
        <v>18</v>
      </c>
      <c r="B25">
        <v>328225</v>
      </c>
      <c r="C25">
        <v>4</v>
      </c>
      <c r="D25">
        <f>ROUNDDOWN((RestzetelTabel4[[#This Row],[Aantal stemmen]]/(RestzetelTabel4[[#This Row],[Restzetels na stemronde 1]]+1)),0)</f>
        <v>65645</v>
      </c>
      <c r="E25">
        <v>4</v>
      </c>
      <c r="F25" s="3" t="b">
        <v>0</v>
      </c>
    </row>
    <row r="26" spans="1:6" x14ac:dyDescent="0.25">
      <c r="A26" t="s">
        <v>5</v>
      </c>
      <c r="B26">
        <v>656292</v>
      </c>
      <c r="C26">
        <v>9</v>
      </c>
      <c r="D26">
        <f>ROUNDDOWN((RestzetelTabel4[[#This Row],[Aantal stemmen]]/(RestzetelTabel4[[#This Row],[Restzetels na stemronde 1]]+1)),0)</f>
        <v>65629</v>
      </c>
      <c r="E26">
        <v>9</v>
      </c>
      <c r="F26" s="3" t="b">
        <v>0</v>
      </c>
    </row>
    <row r="27" spans="1:6" x14ac:dyDescent="0.25">
      <c r="A27" t="s">
        <v>6</v>
      </c>
      <c r="B27">
        <v>246765</v>
      </c>
      <c r="C27">
        <v>3</v>
      </c>
      <c r="D27">
        <f>ROUNDDOWN((RestzetelTabel4[[#This Row],[Aantal stemmen]]/(RestzetelTabel4[[#This Row],[Restzetels na stemronde 1]]+1)),0)</f>
        <v>61691</v>
      </c>
      <c r="E27">
        <v>3</v>
      </c>
      <c r="F27" s="3" t="b">
        <v>0</v>
      </c>
    </row>
    <row r="28" spans="1:6" x14ac:dyDescent="0.25">
      <c r="A28" t="s">
        <v>1</v>
      </c>
      <c r="B28">
        <v>485551</v>
      </c>
      <c r="C28">
        <v>7</v>
      </c>
      <c r="D28">
        <f>ROUNDDOWN((RestzetelTabel4[[#This Row],[Aantal stemmen]]/(RestzetelTabel4[[#This Row],[Restzetels na stemronde 1]]+1)),0)</f>
        <v>60693</v>
      </c>
      <c r="E28">
        <v>7</v>
      </c>
      <c r="F28" s="3" t="b">
        <v>0</v>
      </c>
    </row>
    <row r="29" spans="1:6" x14ac:dyDescent="0.25">
      <c r="A29" t="s">
        <v>7</v>
      </c>
      <c r="B29">
        <v>178802</v>
      </c>
      <c r="C29">
        <v>2</v>
      </c>
      <c r="D29">
        <f>ROUNDDOWN((RestzetelTabel4[[#This Row],[Aantal stemmen]]/(RestzetelTabel4[[#This Row],[Restzetels na stemronde 1]]+1)),0)</f>
        <v>59600</v>
      </c>
      <c r="E29">
        <v>2</v>
      </c>
      <c r="F29" s="3" t="b">
        <v>0</v>
      </c>
    </row>
    <row r="30" spans="1:6" x14ac:dyDescent="0.25">
      <c r="A30" t="s">
        <v>20</v>
      </c>
      <c r="B30">
        <v>235148</v>
      </c>
      <c r="C30">
        <v>3</v>
      </c>
      <c r="D30">
        <f>ROUNDDOWN((RestzetelTabel4[[#This Row],[Aantal stemmen]]/(RestzetelTabel4[[#This Row],[Restzetels na stemronde 1]]+1)),0)</f>
        <v>58787</v>
      </c>
      <c r="E30">
        <v>3</v>
      </c>
      <c r="F30" s="3" t="b">
        <v>0</v>
      </c>
    </row>
    <row r="31" spans="1:6" x14ac:dyDescent="0.25">
      <c r="A31" t="s">
        <v>19</v>
      </c>
      <c r="B31">
        <v>232963</v>
      </c>
      <c r="C31">
        <v>3</v>
      </c>
      <c r="D31">
        <f>ROUNDDOWN((RestzetelTabel4[[#This Row],[Aantal stemmen]]/(RestzetelTabel4[[#This Row],[Restzetels na stemronde 1]]+1)),0)</f>
        <v>58240</v>
      </c>
      <c r="E31">
        <v>3</v>
      </c>
      <c r="F31" s="3" t="b">
        <v>0</v>
      </c>
    </row>
    <row r="32" spans="1:6" x14ac:dyDescent="0.25">
      <c r="A32" t="s">
        <v>22</v>
      </c>
      <c r="B32">
        <v>217270</v>
      </c>
      <c r="C32">
        <v>3</v>
      </c>
      <c r="D32">
        <f>ROUNDDOWN((RestzetelTabel4[[#This Row],[Aantal stemmen]]/(RestzetelTabel4[[#This Row],[Restzetels na stemronde 1]]+1)),0)</f>
        <v>54317</v>
      </c>
      <c r="E32">
        <v>3</v>
      </c>
      <c r="F32" s="3" t="b">
        <v>0</v>
      </c>
    </row>
    <row r="33" spans="1:6" x14ac:dyDescent="0.25">
      <c r="A33" t="s">
        <v>21</v>
      </c>
      <c r="B33">
        <v>212532</v>
      </c>
      <c r="C33">
        <v>3</v>
      </c>
      <c r="D33">
        <f>ROUNDDOWN((RestzetelTabel4[[#This Row],[Aantal stemmen]]/(RestzetelTabel4[[#This Row],[Restzetels na stemronde 1]]+1)),0)</f>
        <v>53133</v>
      </c>
      <c r="E33">
        <v>3</v>
      </c>
      <c r="F33" s="3" t="b">
        <v>0</v>
      </c>
    </row>
    <row r="34" spans="1:6" x14ac:dyDescent="0.25">
      <c r="A34" t="s">
        <v>11</v>
      </c>
      <c r="B34">
        <v>71345</v>
      </c>
      <c r="C34">
        <v>1</v>
      </c>
      <c r="D34">
        <f>ROUNDDOWN((RestzetelTabel4[[#This Row],[Aantal stemmen]]/(RestzetelTabel4[[#This Row],[Restzetels na stemronde 1]]+1)),0)</f>
        <v>35672</v>
      </c>
      <c r="E34">
        <v>1</v>
      </c>
      <c r="F34" s="3" t="b">
        <v>0</v>
      </c>
    </row>
    <row r="35" spans="1:6" x14ac:dyDescent="0.25">
      <c r="A35" t="s">
        <v>13</v>
      </c>
      <c r="C35">
        <f>SUM(C20:C34)</f>
        <v>141</v>
      </c>
      <c r="E35">
        <f>SUM(E20:E34)</f>
        <v>142</v>
      </c>
    </row>
    <row r="37" spans="1:6" ht="75" x14ac:dyDescent="0.25">
      <c r="A37" t="s">
        <v>0</v>
      </c>
      <c r="B37" t="s">
        <v>14</v>
      </c>
      <c r="C37" s="1" t="s">
        <v>25</v>
      </c>
      <c r="D37" s="1" t="s">
        <v>12</v>
      </c>
      <c r="E37" t="s">
        <v>26</v>
      </c>
      <c r="F37" t="s">
        <v>34</v>
      </c>
    </row>
    <row r="38" spans="1:6" x14ac:dyDescent="0.25">
      <c r="A38" t="s">
        <v>3</v>
      </c>
      <c r="B38">
        <v>1589519</v>
      </c>
      <c r="C38">
        <v>22</v>
      </c>
      <c r="D38">
        <f>ROUNDDOWN((RestzetelTabel45[[#This Row],[Aantal stemmen]]/(RestzetelTabel45[[#This Row],[Restzetels na stemronde 2]]+1)),0)</f>
        <v>69109</v>
      </c>
      <c r="E38">
        <v>22</v>
      </c>
      <c r="F38" s="3" t="b">
        <v>1</v>
      </c>
    </row>
    <row r="39" spans="1:6" x14ac:dyDescent="0.25">
      <c r="A39" t="s">
        <v>16</v>
      </c>
      <c r="B39">
        <v>1643073</v>
      </c>
      <c r="C39">
        <v>23</v>
      </c>
      <c r="D39">
        <f>ROUNDDOWN((RestzetelTabel45[[#This Row],[Aantal stemmen]]/(RestzetelTabel45[[#This Row],[Restzetels na stemronde 2]]+1)),0)</f>
        <v>68461</v>
      </c>
      <c r="E39">
        <v>23</v>
      </c>
      <c r="F39" s="3" t="b">
        <v>0</v>
      </c>
    </row>
    <row r="40" spans="1:6" x14ac:dyDescent="0.25">
      <c r="A40" t="s">
        <v>17</v>
      </c>
      <c r="B40">
        <v>2450878</v>
      </c>
      <c r="C40">
        <v>35</v>
      </c>
      <c r="D40">
        <f>ROUNDDOWN((RestzetelTabel45[[#This Row],[Aantal stemmen]]/(RestzetelTabel45[[#This Row],[Restzetels na stemronde 2]]+1)),0)</f>
        <v>68079</v>
      </c>
      <c r="E40">
        <v>35</v>
      </c>
      <c r="F40" s="3" t="b">
        <v>0</v>
      </c>
    </row>
    <row r="41" spans="1:6" x14ac:dyDescent="0.25">
      <c r="A41" t="s">
        <v>23</v>
      </c>
      <c r="B41">
        <v>1343287</v>
      </c>
      <c r="C41">
        <v>19</v>
      </c>
      <c r="D41">
        <f>ROUNDDOWN((RestzetelTabel45[[#This Row],[Aantal stemmen]]/(RestzetelTabel45[[#This Row],[Restzetels na stemronde 2]]+1)),0)</f>
        <v>67164</v>
      </c>
      <c r="E41">
        <v>19</v>
      </c>
      <c r="F41" s="3" t="b">
        <v>0</v>
      </c>
    </row>
    <row r="42" spans="1:6" x14ac:dyDescent="0.25">
      <c r="A42" t="s">
        <v>18</v>
      </c>
      <c r="B42">
        <v>328225</v>
      </c>
      <c r="C42">
        <v>4</v>
      </c>
      <c r="D42">
        <f>ROUNDDOWN((RestzetelTabel45[[#This Row],[Aantal stemmen]]/(RestzetelTabel45[[#This Row],[Restzetels na stemronde 2]]+1)),0)</f>
        <v>65645</v>
      </c>
      <c r="E42">
        <v>4</v>
      </c>
      <c r="F42" s="3" t="b">
        <v>0</v>
      </c>
    </row>
    <row r="43" spans="1:6" x14ac:dyDescent="0.25">
      <c r="A43" t="s">
        <v>5</v>
      </c>
      <c r="B43">
        <v>656292</v>
      </c>
      <c r="C43">
        <v>9</v>
      </c>
      <c r="D43">
        <f>ROUNDDOWN((RestzetelTabel45[[#This Row],[Aantal stemmen]]/(RestzetelTabel45[[#This Row],[Restzetels na stemronde 2]]+1)),0)</f>
        <v>65629</v>
      </c>
      <c r="E43">
        <v>9</v>
      </c>
      <c r="F43" s="3" t="b">
        <v>0</v>
      </c>
    </row>
    <row r="44" spans="1:6" x14ac:dyDescent="0.25">
      <c r="A44" t="s">
        <v>6</v>
      </c>
      <c r="B44">
        <v>246765</v>
      </c>
      <c r="C44">
        <v>3</v>
      </c>
      <c r="D44">
        <f>ROUNDDOWN((RestzetelTabel45[[#This Row],[Aantal stemmen]]/(RestzetelTabel45[[#This Row],[Restzetels na stemronde 2]]+1)),0)</f>
        <v>61691</v>
      </c>
      <c r="E44">
        <v>3</v>
      </c>
      <c r="F44" s="3" t="b">
        <v>0</v>
      </c>
    </row>
    <row r="45" spans="1:6" x14ac:dyDescent="0.25">
      <c r="A45" t="s">
        <v>1</v>
      </c>
      <c r="B45">
        <v>485551</v>
      </c>
      <c r="C45">
        <v>7</v>
      </c>
      <c r="D45">
        <f>ROUNDDOWN((RestzetelTabel45[[#This Row],[Aantal stemmen]]/(RestzetelTabel45[[#This Row],[Restzetels na stemronde 2]]+1)),0)</f>
        <v>60693</v>
      </c>
      <c r="E45">
        <v>7</v>
      </c>
      <c r="F45" s="3" t="b">
        <v>0</v>
      </c>
    </row>
    <row r="46" spans="1:6" x14ac:dyDescent="0.25">
      <c r="A46" t="s">
        <v>7</v>
      </c>
      <c r="B46">
        <v>178802</v>
      </c>
      <c r="C46">
        <v>2</v>
      </c>
      <c r="D46">
        <f>ROUNDDOWN((RestzetelTabel45[[#This Row],[Aantal stemmen]]/(RestzetelTabel45[[#This Row],[Restzetels na stemronde 2]]+1)),0)</f>
        <v>59600</v>
      </c>
      <c r="E46">
        <v>2</v>
      </c>
      <c r="F46" s="3" t="b">
        <v>0</v>
      </c>
    </row>
    <row r="47" spans="1:6" x14ac:dyDescent="0.25">
      <c r="A47" t="s">
        <v>20</v>
      </c>
      <c r="B47">
        <v>235148</v>
      </c>
      <c r="C47">
        <v>3</v>
      </c>
      <c r="D47">
        <f>ROUNDDOWN((RestzetelTabel45[[#This Row],[Aantal stemmen]]/(RestzetelTabel45[[#This Row],[Restzetels na stemronde 2]]+1)),0)</f>
        <v>58787</v>
      </c>
      <c r="E47">
        <v>3</v>
      </c>
      <c r="F47" s="3" t="b">
        <v>0</v>
      </c>
    </row>
    <row r="48" spans="1:6" x14ac:dyDescent="0.25">
      <c r="A48" t="s">
        <v>19</v>
      </c>
      <c r="B48">
        <v>232963</v>
      </c>
      <c r="C48">
        <v>3</v>
      </c>
      <c r="D48">
        <f>ROUNDDOWN((RestzetelTabel45[[#This Row],[Aantal stemmen]]/(RestzetelTabel45[[#This Row],[Restzetels na stemronde 2]]+1)),0)</f>
        <v>58240</v>
      </c>
      <c r="E48">
        <v>3</v>
      </c>
      <c r="F48" s="3" t="b">
        <v>0</v>
      </c>
    </row>
    <row r="49" spans="1:6" x14ac:dyDescent="0.25">
      <c r="A49" t="s">
        <v>2</v>
      </c>
      <c r="B49">
        <v>345822</v>
      </c>
      <c r="C49">
        <v>5</v>
      </c>
      <c r="D49">
        <f>ROUNDDOWN((RestzetelTabel45[[#This Row],[Aantal stemmen]]/(RestzetelTabel45[[#This Row],[Restzetels na stemronde 2]]+1)),0)</f>
        <v>57637</v>
      </c>
      <c r="E49">
        <v>6</v>
      </c>
      <c r="F49" s="3" t="b">
        <v>0</v>
      </c>
    </row>
    <row r="50" spans="1:6" x14ac:dyDescent="0.25">
      <c r="A50" t="s">
        <v>22</v>
      </c>
      <c r="B50">
        <v>217270</v>
      </c>
      <c r="C50">
        <v>3</v>
      </c>
      <c r="D50">
        <f>ROUNDDOWN((RestzetelTabel45[[#This Row],[Aantal stemmen]]/(RestzetelTabel45[[#This Row],[Restzetels na stemronde 2]]+1)),0)</f>
        <v>54317</v>
      </c>
      <c r="E50">
        <v>3</v>
      </c>
      <c r="F50" s="3" t="b">
        <v>0</v>
      </c>
    </row>
    <row r="51" spans="1:6" x14ac:dyDescent="0.25">
      <c r="A51" t="s">
        <v>21</v>
      </c>
      <c r="B51">
        <v>212532</v>
      </c>
      <c r="C51">
        <v>3</v>
      </c>
      <c r="D51">
        <f>ROUNDDOWN((RestzetelTabel45[[#This Row],[Aantal stemmen]]/(RestzetelTabel45[[#This Row],[Restzetels na stemronde 2]]+1)),0)</f>
        <v>53133</v>
      </c>
      <c r="E51">
        <v>3</v>
      </c>
      <c r="F51" s="3" t="b">
        <v>0</v>
      </c>
    </row>
    <row r="52" spans="1:6" x14ac:dyDescent="0.25">
      <c r="A52" t="s">
        <v>11</v>
      </c>
      <c r="B52">
        <v>71345</v>
      </c>
      <c r="C52">
        <v>1</v>
      </c>
      <c r="D52">
        <f>ROUNDDOWN((RestzetelTabel45[[#This Row],[Aantal stemmen]]/(RestzetelTabel45[[#This Row],[Restzetels na stemronde 2]]+1)),0)</f>
        <v>35672</v>
      </c>
      <c r="E52">
        <v>1</v>
      </c>
      <c r="F52" s="3" t="b">
        <v>0</v>
      </c>
    </row>
    <row r="53" spans="1:6" x14ac:dyDescent="0.25">
      <c r="A53" t="s">
        <v>13</v>
      </c>
      <c r="C53">
        <f>SUM(C38:C52)</f>
        <v>142</v>
      </c>
      <c r="E53">
        <f>SUM(E38:E52)</f>
        <v>143</v>
      </c>
    </row>
    <row r="55" spans="1:6" ht="75" x14ac:dyDescent="0.25">
      <c r="A55" t="s">
        <v>0</v>
      </c>
      <c r="B55" t="s">
        <v>14</v>
      </c>
      <c r="C55" s="1" t="s">
        <v>26</v>
      </c>
      <c r="D55" s="1" t="s">
        <v>12</v>
      </c>
      <c r="E55" t="s">
        <v>27</v>
      </c>
      <c r="F55" t="s">
        <v>34</v>
      </c>
    </row>
    <row r="56" spans="1:6" x14ac:dyDescent="0.25">
      <c r="A56" t="s">
        <v>16</v>
      </c>
      <c r="B56">
        <v>1643073</v>
      </c>
      <c r="C56">
        <v>23</v>
      </c>
      <c r="D56">
        <f>ROUNDDOWN((RestzetelTabel456[[#This Row],[Aantal stemmen]]/(RestzetelTabel456[[#This Row],[Restzetels na stemronde 3]]+1)),0)</f>
        <v>68461</v>
      </c>
      <c r="E56">
        <v>24</v>
      </c>
      <c r="F56" s="3" t="b">
        <v>1</v>
      </c>
    </row>
    <row r="57" spans="1:6" x14ac:dyDescent="0.25">
      <c r="A57" t="s">
        <v>17</v>
      </c>
      <c r="B57">
        <v>2450878</v>
      </c>
      <c r="C57">
        <v>35</v>
      </c>
      <c r="D57">
        <f>ROUNDDOWN((RestzetelTabel456[[#This Row],[Aantal stemmen]]/(RestzetelTabel456[[#This Row],[Restzetels na stemronde 3]]+1)),0)</f>
        <v>68079</v>
      </c>
      <c r="E57">
        <v>35</v>
      </c>
      <c r="F57" s="3" t="b">
        <v>0</v>
      </c>
    </row>
    <row r="58" spans="1:6" x14ac:dyDescent="0.25">
      <c r="A58" t="s">
        <v>23</v>
      </c>
      <c r="B58">
        <v>1343287</v>
      </c>
      <c r="C58">
        <v>19</v>
      </c>
      <c r="D58">
        <f>ROUNDDOWN((RestzetelTabel456[[#This Row],[Aantal stemmen]]/(RestzetelTabel456[[#This Row],[Restzetels na stemronde 3]]+1)),0)</f>
        <v>67164</v>
      </c>
      <c r="E58">
        <v>19</v>
      </c>
      <c r="F58" s="3" t="b">
        <v>0</v>
      </c>
    </row>
    <row r="59" spans="1:6" x14ac:dyDescent="0.25">
      <c r="A59" t="s">
        <v>3</v>
      </c>
      <c r="B59">
        <v>1589519</v>
      </c>
      <c r="C59">
        <v>23</v>
      </c>
      <c r="D59">
        <f>ROUNDDOWN((RestzetelTabel456[[#This Row],[Aantal stemmen]]/(RestzetelTabel456[[#This Row],[Restzetels na stemronde 3]]+1)),0)</f>
        <v>66229</v>
      </c>
      <c r="E59">
        <v>23</v>
      </c>
      <c r="F59" s="3" t="b">
        <v>0</v>
      </c>
    </row>
    <row r="60" spans="1:6" x14ac:dyDescent="0.25">
      <c r="A60" t="s">
        <v>18</v>
      </c>
      <c r="B60">
        <v>328225</v>
      </c>
      <c r="C60">
        <v>4</v>
      </c>
      <c r="D60">
        <f>ROUNDDOWN((RestzetelTabel456[[#This Row],[Aantal stemmen]]/(RestzetelTabel456[[#This Row],[Restzetels na stemronde 3]]+1)),0)</f>
        <v>65645</v>
      </c>
      <c r="E60">
        <v>4</v>
      </c>
      <c r="F60" s="3" t="b">
        <v>0</v>
      </c>
    </row>
    <row r="61" spans="1:6" x14ac:dyDescent="0.25">
      <c r="A61" t="s">
        <v>5</v>
      </c>
      <c r="B61">
        <v>656292</v>
      </c>
      <c r="C61">
        <v>9</v>
      </c>
      <c r="D61">
        <f>ROUNDDOWN((RestzetelTabel456[[#This Row],[Aantal stemmen]]/(RestzetelTabel456[[#This Row],[Restzetels na stemronde 3]]+1)),0)</f>
        <v>65629</v>
      </c>
      <c r="E61">
        <v>9</v>
      </c>
      <c r="F61" s="3" t="b">
        <v>0</v>
      </c>
    </row>
    <row r="62" spans="1:6" x14ac:dyDescent="0.25">
      <c r="A62" t="s">
        <v>6</v>
      </c>
      <c r="B62">
        <v>246765</v>
      </c>
      <c r="C62">
        <v>3</v>
      </c>
      <c r="D62">
        <f>ROUNDDOWN((RestzetelTabel456[[#This Row],[Aantal stemmen]]/(RestzetelTabel456[[#This Row],[Restzetels na stemronde 3]]+1)),0)</f>
        <v>61691</v>
      </c>
      <c r="E62">
        <v>3</v>
      </c>
      <c r="F62" s="3" t="b">
        <v>0</v>
      </c>
    </row>
    <row r="63" spans="1:6" x14ac:dyDescent="0.25">
      <c r="A63" t="s">
        <v>1</v>
      </c>
      <c r="B63">
        <v>485551</v>
      </c>
      <c r="C63">
        <v>7</v>
      </c>
      <c r="D63">
        <f>ROUNDDOWN((RestzetelTabel456[[#This Row],[Aantal stemmen]]/(RestzetelTabel456[[#This Row],[Restzetels na stemronde 3]]+1)),0)</f>
        <v>60693</v>
      </c>
      <c r="E63">
        <v>7</v>
      </c>
      <c r="F63" s="3" t="b">
        <v>0</v>
      </c>
    </row>
    <row r="64" spans="1:6" x14ac:dyDescent="0.25">
      <c r="A64" t="s">
        <v>7</v>
      </c>
      <c r="B64">
        <v>178802</v>
      </c>
      <c r="C64">
        <v>2</v>
      </c>
      <c r="D64">
        <f>ROUNDDOWN((RestzetelTabel456[[#This Row],[Aantal stemmen]]/(RestzetelTabel456[[#This Row],[Restzetels na stemronde 3]]+1)),0)</f>
        <v>59600</v>
      </c>
      <c r="E64">
        <v>2</v>
      </c>
      <c r="F64" s="3" t="b">
        <v>0</v>
      </c>
    </row>
    <row r="65" spans="1:6" x14ac:dyDescent="0.25">
      <c r="A65" t="s">
        <v>20</v>
      </c>
      <c r="B65">
        <v>235148</v>
      </c>
      <c r="C65">
        <v>3</v>
      </c>
      <c r="D65">
        <f>ROUNDDOWN((RestzetelTabel456[[#This Row],[Aantal stemmen]]/(RestzetelTabel456[[#This Row],[Restzetels na stemronde 3]]+1)),0)</f>
        <v>58787</v>
      </c>
      <c r="E65">
        <v>3</v>
      </c>
      <c r="F65" s="3" t="b">
        <v>0</v>
      </c>
    </row>
    <row r="66" spans="1:6" x14ac:dyDescent="0.25">
      <c r="A66" t="s">
        <v>19</v>
      </c>
      <c r="B66">
        <v>232963</v>
      </c>
      <c r="C66">
        <v>3</v>
      </c>
      <c r="D66">
        <f>ROUNDDOWN((RestzetelTabel456[[#This Row],[Aantal stemmen]]/(RestzetelTabel456[[#This Row],[Restzetels na stemronde 3]]+1)),0)</f>
        <v>58240</v>
      </c>
      <c r="E66">
        <v>3</v>
      </c>
      <c r="F66" s="3" t="b">
        <v>0</v>
      </c>
    </row>
    <row r="67" spans="1:6" x14ac:dyDescent="0.25">
      <c r="A67" t="s">
        <v>22</v>
      </c>
      <c r="B67">
        <v>217270</v>
      </c>
      <c r="C67">
        <v>3</v>
      </c>
      <c r="D67">
        <f>ROUNDDOWN((RestzetelTabel456[[#This Row],[Aantal stemmen]]/(RestzetelTabel456[[#This Row],[Restzetels na stemronde 3]]+1)),0)</f>
        <v>54317</v>
      </c>
      <c r="E67">
        <v>3</v>
      </c>
      <c r="F67" s="3" t="b">
        <v>0</v>
      </c>
    </row>
    <row r="68" spans="1:6" x14ac:dyDescent="0.25">
      <c r="A68" t="s">
        <v>21</v>
      </c>
      <c r="B68">
        <v>212532</v>
      </c>
      <c r="C68">
        <v>3</v>
      </c>
      <c r="D68">
        <f>ROUNDDOWN((RestzetelTabel456[[#This Row],[Aantal stemmen]]/(RestzetelTabel456[[#This Row],[Restzetels na stemronde 3]]+1)),0)</f>
        <v>53133</v>
      </c>
      <c r="E68">
        <v>3</v>
      </c>
      <c r="F68" s="3" t="b">
        <v>0</v>
      </c>
    </row>
    <row r="69" spans="1:6" x14ac:dyDescent="0.25">
      <c r="A69" t="s">
        <v>2</v>
      </c>
      <c r="B69">
        <v>345822</v>
      </c>
      <c r="C69">
        <v>6</v>
      </c>
      <c r="D69">
        <f>ROUNDDOWN((RestzetelTabel456[[#This Row],[Aantal stemmen]]/(RestzetelTabel456[[#This Row],[Restzetels na stemronde 3]]+1)),0)</f>
        <v>49403</v>
      </c>
      <c r="E69">
        <v>6</v>
      </c>
      <c r="F69" s="3" t="b">
        <v>0</v>
      </c>
    </row>
    <row r="70" spans="1:6" x14ac:dyDescent="0.25">
      <c r="A70" t="s">
        <v>11</v>
      </c>
      <c r="B70">
        <v>71345</v>
      </c>
      <c r="C70">
        <v>1</v>
      </c>
      <c r="D70">
        <f>ROUNDDOWN((RestzetelTabel456[[#This Row],[Aantal stemmen]]/(RestzetelTabel456[[#This Row],[Restzetels na stemronde 3]]+1)),0)</f>
        <v>35672</v>
      </c>
      <c r="E70">
        <v>1</v>
      </c>
      <c r="F70" s="3" t="b">
        <v>0</v>
      </c>
    </row>
    <row r="71" spans="1:6" x14ac:dyDescent="0.25">
      <c r="A71" t="s">
        <v>13</v>
      </c>
      <c r="C71">
        <f>SUM(C56:C70)</f>
        <v>144</v>
      </c>
      <c r="E71">
        <f>SUM(E56:E70)</f>
        <v>145</v>
      </c>
    </row>
    <row r="73" spans="1:6" ht="75" x14ac:dyDescent="0.25">
      <c r="A73" t="s">
        <v>0</v>
      </c>
      <c r="B73" t="s">
        <v>14</v>
      </c>
      <c r="C73" s="1" t="s">
        <v>27</v>
      </c>
      <c r="D73" s="1" t="s">
        <v>12</v>
      </c>
      <c r="E73" t="s">
        <v>28</v>
      </c>
      <c r="F73" t="s">
        <v>34</v>
      </c>
    </row>
    <row r="74" spans="1:6" x14ac:dyDescent="0.25">
      <c r="A74" t="s">
        <v>17</v>
      </c>
      <c r="B74">
        <v>2450878</v>
      </c>
      <c r="C74">
        <v>35</v>
      </c>
      <c r="D74">
        <f>ROUNDDOWN((RestzetelTabel45613[[#This Row],[Aantal stemmen]]/(RestzetelTabel45613[[#This Row],[Restzetels na stemronde 4]]+1)),0)</f>
        <v>68079</v>
      </c>
      <c r="E74">
        <v>36</v>
      </c>
      <c r="F74" s="3" t="b">
        <v>1</v>
      </c>
    </row>
    <row r="75" spans="1:6" x14ac:dyDescent="0.25">
      <c r="A75" t="s">
        <v>23</v>
      </c>
      <c r="B75">
        <v>1343287</v>
      </c>
      <c r="C75">
        <v>19</v>
      </c>
      <c r="D75">
        <f>ROUNDDOWN((RestzetelTabel45613[[#This Row],[Aantal stemmen]]/(RestzetelTabel45613[[#This Row],[Restzetels na stemronde 4]]+1)),0)</f>
        <v>67164</v>
      </c>
      <c r="E75">
        <v>19</v>
      </c>
      <c r="F75" s="3" t="b">
        <v>0</v>
      </c>
    </row>
    <row r="76" spans="1:6" x14ac:dyDescent="0.25">
      <c r="A76" t="s">
        <v>3</v>
      </c>
      <c r="B76">
        <v>1589519</v>
      </c>
      <c r="C76">
        <v>23</v>
      </c>
      <c r="D76">
        <f>ROUNDDOWN((RestzetelTabel45613[[#This Row],[Aantal stemmen]]/(RestzetelTabel45613[[#This Row],[Restzetels na stemronde 4]]+1)),0)</f>
        <v>66229</v>
      </c>
      <c r="E76">
        <v>23</v>
      </c>
      <c r="F76" s="3" t="b">
        <v>0</v>
      </c>
    </row>
    <row r="77" spans="1:6" x14ac:dyDescent="0.25">
      <c r="A77" t="s">
        <v>16</v>
      </c>
      <c r="B77">
        <v>1643073</v>
      </c>
      <c r="C77">
        <v>24</v>
      </c>
      <c r="D77">
        <f>ROUNDDOWN((RestzetelTabel45613[[#This Row],[Aantal stemmen]]/(RestzetelTabel45613[[#This Row],[Restzetels na stemronde 4]]+1)),0)</f>
        <v>65722</v>
      </c>
      <c r="E77">
        <v>24</v>
      </c>
      <c r="F77" s="3" t="b">
        <v>0</v>
      </c>
    </row>
    <row r="78" spans="1:6" x14ac:dyDescent="0.25">
      <c r="A78" t="s">
        <v>18</v>
      </c>
      <c r="B78">
        <v>328225</v>
      </c>
      <c r="C78">
        <v>4</v>
      </c>
      <c r="D78">
        <f>ROUNDDOWN((RestzetelTabel45613[[#This Row],[Aantal stemmen]]/(RestzetelTabel45613[[#This Row],[Restzetels na stemronde 4]]+1)),0)</f>
        <v>65645</v>
      </c>
      <c r="E78">
        <v>4</v>
      </c>
      <c r="F78" s="3" t="b">
        <v>0</v>
      </c>
    </row>
    <row r="79" spans="1:6" x14ac:dyDescent="0.25">
      <c r="A79" t="s">
        <v>5</v>
      </c>
      <c r="B79">
        <v>656292</v>
      </c>
      <c r="C79">
        <v>9</v>
      </c>
      <c r="D79">
        <f>ROUNDDOWN((RestzetelTabel45613[[#This Row],[Aantal stemmen]]/(RestzetelTabel45613[[#This Row],[Restzetels na stemronde 4]]+1)),0)</f>
        <v>65629</v>
      </c>
      <c r="E79">
        <v>9</v>
      </c>
      <c r="F79" s="3" t="b">
        <v>0</v>
      </c>
    </row>
    <row r="80" spans="1:6" x14ac:dyDescent="0.25">
      <c r="A80" t="s">
        <v>6</v>
      </c>
      <c r="B80">
        <v>246765</v>
      </c>
      <c r="C80">
        <v>3</v>
      </c>
      <c r="D80">
        <f>ROUNDDOWN((RestzetelTabel45613[[#This Row],[Aantal stemmen]]/(RestzetelTabel45613[[#This Row],[Restzetels na stemronde 4]]+1)),0)</f>
        <v>61691</v>
      </c>
      <c r="E80">
        <v>3</v>
      </c>
      <c r="F80" s="3" t="b">
        <v>0</v>
      </c>
    </row>
    <row r="81" spans="1:6" x14ac:dyDescent="0.25">
      <c r="A81" t="s">
        <v>1</v>
      </c>
      <c r="B81">
        <v>485551</v>
      </c>
      <c r="C81">
        <v>7</v>
      </c>
      <c r="D81">
        <f>ROUNDDOWN((RestzetelTabel45613[[#This Row],[Aantal stemmen]]/(RestzetelTabel45613[[#This Row],[Restzetels na stemronde 4]]+1)),0)</f>
        <v>60693</v>
      </c>
      <c r="E81">
        <v>7</v>
      </c>
      <c r="F81" s="3" t="b">
        <v>0</v>
      </c>
    </row>
    <row r="82" spans="1:6" x14ac:dyDescent="0.25">
      <c r="A82" t="s">
        <v>7</v>
      </c>
      <c r="B82">
        <v>178802</v>
      </c>
      <c r="C82">
        <v>2</v>
      </c>
      <c r="D82">
        <f>ROUNDDOWN((RestzetelTabel45613[[#This Row],[Aantal stemmen]]/(RestzetelTabel45613[[#This Row],[Restzetels na stemronde 4]]+1)),0)</f>
        <v>59600</v>
      </c>
      <c r="E82">
        <v>2</v>
      </c>
      <c r="F82" s="3" t="b">
        <v>0</v>
      </c>
    </row>
    <row r="83" spans="1:6" x14ac:dyDescent="0.25">
      <c r="A83" t="s">
        <v>20</v>
      </c>
      <c r="B83">
        <v>235148</v>
      </c>
      <c r="C83">
        <v>3</v>
      </c>
      <c r="D83">
        <f>ROUNDDOWN((RestzetelTabel45613[[#This Row],[Aantal stemmen]]/(RestzetelTabel45613[[#This Row],[Restzetels na stemronde 4]]+1)),0)</f>
        <v>58787</v>
      </c>
      <c r="E83">
        <v>3</v>
      </c>
      <c r="F83" s="3" t="b">
        <v>0</v>
      </c>
    </row>
    <row r="84" spans="1:6" x14ac:dyDescent="0.25">
      <c r="A84" t="s">
        <v>19</v>
      </c>
      <c r="B84">
        <v>232963</v>
      </c>
      <c r="C84">
        <v>3</v>
      </c>
      <c r="D84">
        <f>ROUNDDOWN((RestzetelTabel45613[[#This Row],[Aantal stemmen]]/(RestzetelTabel45613[[#This Row],[Restzetels na stemronde 4]]+1)),0)</f>
        <v>58240</v>
      </c>
      <c r="E84">
        <v>3</v>
      </c>
      <c r="F84" s="3" t="b">
        <v>0</v>
      </c>
    </row>
    <row r="85" spans="1:6" x14ac:dyDescent="0.25">
      <c r="A85" t="s">
        <v>22</v>
      </c>
      <c r="B85">
        <v>217270</v>
      </c>
      <c r="C85">
        <v>3</v>
      </c>
      <c r="D85">
        <f>ROUNDDOWN((RestzetelTabel45613[[#This Row],[Aantal stemmen]]/(RestzetelTabel45613[[#This Row],[Restzetels na stemronde 4]]+1)),0)</f>
        <v>54317</v>
      </c>
      <c r="E85">
        <v>3</v>
      </c>
      <c r="F85" s="3" t="b">
        <v>0</v>
      </c>
    </row>
    <row r="86" spans="1:6" x14ac:dyDescent="0.25">
      <c r="A86" t="s">
        <v>21</v>
      </c>
      <c r="B86">
        <v>212532</v>
      </c>
      <c r="C86">
        <v>3</v>
      </c>
      <c r="D86">
        <f>ROUNDDOWN((RestzetelTabel45613[[#This Row],[Aantal stemmen]]/(RestzetelTabel45613[[#This Row],[Restzetels na stemronde 4]]+1)),0)</f>
        <v>53133</v>
      </c>
      <c r="E86">
        <v>3</v>
      </c>
      <c r="F86" s="3" t="b">
        <v>0</v>
      </c>
    </row>
    <row r="87" spans="1:6" x14ac:dyDescent="0.25">
      <c r="A87" t="s">
        <v>2</v>
      </c>
      <c r="B87">
        <v>345822</v>
      </c>
      <c r="C87">
        <v>6</v>
      </c>
      <c r="D87">
        <f>ROUNDDOWN((RestzetelTabel45613[[#This Row],[Aantal stemmen]]/(RestzetelTabel45613[[#This Row],[Restzetels na stemronde 4]]+1)),0)</f>
        <v>49403</v>
      </c>
      <c r="E87">
        <v>6</v>
      </c>
      <c r="F87" s="3" t="b">
        <v>0</v>
      </c>
    </row>
    <row r="88" spans="1:6" x14ac:dyDescent="0.25">
      <c r="A88" t="s">
        <v>11</v>
      </c>
      <c r="B88">
        <v>71345</v>
      </c>
      <c r="C88">
        <v>1</v>
      </c>
      <c r="D88">
        <f>ROUNDDOWN((RestzetelTabel45613[[#This Row],[Aantal stemmen]]/(RestzetelTabel45613[[#This Row],[Restzetels na stemronde 4]]+1)),0)</f>
        <v>35672</v>
      </c>
      <c r="E88">
        <v>1</v>
      </c>
      <c r="F88" s="3" t="b">
        <v>0</v>
      </c>
    </row>
    <row r="89" spans="1:6" x14ac:dyDescent="0.25">
      <c r="A89" t="s">
        <v>13</v>
      </c>
      <c r="C89">
        <f>SUM(C74:C88)</f>
        <v>145</v>
      </c>
      <c r="E89">
        <f>SUM(E74:E88)</f>
        <v>146</v>
      </c>
    </row>
    <row r="91" spans="1:6" ht="75" x14ac:dyDescent="0.25">
      <c r="A91" t="s">
        <v>0</v>
      </c>
      <c r="B91" t="s">
        <v>14</v>
      </c>
      <c r="C91" s="1" t="s">
        <v>28</v>
      </c>
      <c r="D91" s="1" t="s">
        <v>12</v>
      </c>
      <c r="E91" t="s">
        <v>29</v>
      </c>
      <c r="F91" t="s">
        <v>34</v>
      </c>
    </row>
    <row r="92" spans="1:6" x14ac:dyDescent="0.25">
      <c r="A92" t="s">
        <v>23</v>
      </c>
      <c r="B92">
        <v>1343287</v>
      </c>
      <c r="C92">
        <v>19</v>
      </c>
      <c r="D92">
        <f>ROUNDDOWN((RestzetelTabel4561314[[#This Row],[Aantal stemmen]]/(RestzetelTabel4561314[[#This Row],[Restzetels na stemronde 5]]+1)),0)</f>
        <v>67164</v>
      </c>
      <c r="E92">
        <v>20</v>
      </c>
      <c r="F92" s="3" t="b">
        <v>1</v>
      </c>
    </row>
    <row r="93" spans="1:6" x14ac:dyDescent="0.25">
      <c r="A93" t="s">
        <v>17</v>
      </c>
      <c r="B93">
        <v>2450878</v>
      </c>
      <c r="C93">
        <v>36</v>
      </c>
      <c r="D93">
        <f>ROUNDDOWN((RestzetelTabel4561314[[#This Row],[Aantal stemmen]]/(RestzetelTabel4561314[[#This Row],[Restzetels na stemronde 5]]+1)),0)</f>
        <v>66239</v>
      </c>
      <c r="E93">
        <v>36</v>
      </c>
      <c r="F93" s="3" t="b">
        <v>0</v>
      </c>
    </row>
    <row r="94" spans="1:6" x14ac:dyDescent="0.25">
      <c r="A94" t="s">
        <v>3</v>
      </c>
      <c r="B94">
        <v>1589519</v>
      </c>
      <c r="C94">
        <v>23</v>
      </c>
      <c r="D94">
        <f>ROUNDDOWN((RestzetelTabel4561314[[#This Row],[Aantal stemmen]]/(RestzetelTabel4561314[[#This Row],[Restzetels na stemronde 5]]+1)),0)</f>
        <v>66229</v>
      </c>
      <c r="E94">
        <v>23</v>
      </c>
      <c r="F94" s="3" t="b">
        <v>0</v>
      </c>
    </row>
    <row r="95" spans="1:6" x14ac:dyDescent="0.25">
      <c r="A95" t="s">
        <v>16</v>
      </c>
      <c r="B95">
        <v>1643073</v>
      </c>
      <c r="C95">
        <v>24</v>
      </c>
      <c r="D95">
        <f>ROUNDDOWN((RestzetelTabel4561314[[#This Row],[Aantal stemmen]]/(RestzetelTabel4561314[[#This Row],[Restzetels na stemronde 5]]+1)),0)</f>
        <v>65722</v>
      </c>
      <c r="E95">
        <v>24</v>
      </c>
      <c r="F95" s="3" t="b">
        <v>0</v>
      </c>
    </row>
    <row r="96" spans="1:6" x14ac:dyDescent="0.25">
      <c r="A96" t="s">
        <v>18</v>
      </c>
      <c r="B96">
        <v>328225</v>
      </c>
      <c r="C96">
        <v>4</v>
      </c>
      <c r="D96">
        <f>ROUNDDOWN((RestzetelTabel4561314[[#This Row],[Aantal stemmen]]/(RestzetelTabel4561314[[#This Row],[Restzetels na stemronde 5]]+1)),0)</f>
        <v>65645</v>
      </c>
      <c r="E96">
        <v>4</v>
      </c>
      <c r="F96" s="3" t="b">
        <v>0</v>
      </c>
    </row>
    <row r="97" spans="1:6" x14ac:dyDescent="0.25">
      <c r="A97" t="s">
        <v>5</v>
      </c>
      <c r="B97">
        <v>656292</v>
      </c>
      <c r="C97">
        <v>9</v>
      </c>
      <c r="D97">
        <f>ROUNDDOWN((RestzetelTabel4561314[[#This Row],[Aantal stemmen]]/(RestzetelTabel4561314[[#This Row],[Restzetels na stemronde 5]]+1)),0)</f>
        <v>65629</v>
      </c>
      <c r="E97">
        <v>9</v>
      </c>
      <c r="F97" s="3" t="b">
        <v>0</v>
      </c>
    </row>
    <row r="98" spans="1:6" x14ac:dyDescent="0.25">
      <c r="A98" t="s">
        <v>6</v>
      </c>
      <c r="B98">
        <v>246765</v>
      </c>
      <c r="C98">
        <v>3</v>
      </c>
      <c r="D98">
        <f>ROUNDDOWN((RestzetelTabel4561314[[#This Row],[Aantal stemmen]]/(RestzetelTabel4561314[[#This Row],[Restzetels na stemronde 5]]+1)),0)</f>
        <v>61691</v>
      </c>
      <c r="E98">
        <v>3</v>
      </c>
      <c r="F98" s="3" t="b">
        <v>0</v>
      </c>
    </row>
    <row r="99" spans="1:6" x14ac:dyDescent="0.25">
      <c r="A99" t="s">
        <v>1</v>
      </c>
      <c r="B99">
        <v>485551</v>
      </c>
      <c r="C99">
        <v>7</v>
      </c>
      <c r="D99">
        <f>ROUNDDOWN((RestzetelTabel4561314[[#This Row],[Aantal stemmen]]/(RestzetelTabel4561314[[#This Row],[Restzetels na stemronde 5]]+1)),0)</f>
        <v>60693</v>
      </c>
      <c r="E99">
        <v>7</v>
      </c>
      <c r="F99" s="3" t="b">
        <v>0</v>
      </c>
    </row>
    <row r="100" spans="1:6" x14ac:dyDescent="0.25">
      <c r="A100" t="s">
        <v>7</v>
      </c>
      <c r="B100">
        <v>178802</v>
      </c>
      <c r="C100">
        <v>2</v>
      </c>
      <c r="D100">
        <f>ROUNDDOWN((RestzetelTabel4561314[[#This Row],[Aantal stemmen]]/(RestzetelTabel4561314[[#This Row],[Restzetels na stemronde 5]]+1)),0)</f>
        <v>59600</v>
      </c>
      <c r="E100">
        <v>2</v>
      </c>
      <c r="F100" s="3" t="b">
        <v>0</v>
      </c>
    </row>
    <row r="101" spans="1:6" x14ac:dyDescent="0.25">
      <c r="A101" t="s">
        <v>20</v>
      </c>
      <c r="B101">
        <v>235148</v>
      </c>
      <c r="C101">
        <v>3</v>
      </c>
      <c r="D101">
        <f>ROUNDDOWN((RestzetelTabel4561314[[#This Row],[Aantal stemmen]]/(RestzetelTabel4561314[[#This Row],[Restzetels na stemronde 5]]+1)),0)</f>
        <v>58787</v>
      </c>
      <c r="E101">
        <v>3</v>
      </c>
      <c r="F101" s="3" t="b">
        <v>0</v>
      </c>
    </row>
    <row r="102" spans="1:6" x14ac:dyDescent="0.25">
      <c r="A102" t="s">
        <v>19</v>
      </c>
      <c r="B102">
        <v>232963</v>
      </c>
      <c r="C102">
        <v>3</v>
      </c>
      <c r="D102">
        <f>ROUNDDOWN((RestzetelTabel4561314[[#This Row],[Aantal stemmen]]/(RestzetelTabel4561314[[#This Row],[Restzetels na stemronde 5]]+1)),0)</f>
        <v>58240</v>
      </c>
      <c r="E102">
        <v>3</v>
      </c>
      <c r="F102" s="3" t="b">
        <v>0</v>
      </c>
    </row>
    <row r="103" spans="1:6" x14ac:dyDescent="0.25">
      <c r="A103" t="s">
        <v>22</v>
      </c>
      <c r="B103">
        <v>217270</v>
      </c>
      <c r="C103">
        <v>3</v>
      </c>
      <c r="D103">
        <f>ROUNDDOWN((RestzetelTabel4561314[[#This Row],[Aantal stemmen]]/(RestzetelTabel4561314[[#This Row],[Restzetels na stemronde 5]]+1)),0)</f>
        <v>54317</v>
      </c>
      <c r="E103">
        <v>3</v>
      </c>
      <c r="F103" s="3" t="b">
        <v>0</v>
      </c>
    </row>
    <row r="104" spans="1:6" x14ac:dyDescent="0.25">
      <c r="A104" t="s">
        <v>21</v>
      </c>
      <c r="B104">
        <v>212532</v>
      </c>
      <c r="C104">
        <v>3</v>
      </c>
      <c r="D104">
        <f>ROUNDDOWN((RestzetelTabel4561314[[#This Row],[Aantal stemmen]]/(RestzetelTabel4561314[[#This Row],[Restzetels na stemronde 5]]+1)),0)</f>
        <v>53133</v>
      </c>
      <c r="E104">
        <v>3</v>
      </c>
      <c r="F104" s="3" t="b">
        <v>0</v>
      </c>
    </row>
    <row r="105" spans="1:6" x14ac:dyDescent="0.25">
      <c r="A105" t="s">
        <v>2</v>
      </c>
      <c r="B105">
        <v>345822</v>
      </c>
      <c r="C105">
        <v>6</v>
      </c>
      <c r="D105">
        <f>ROUNDDOWN((RestzetelTabel4561314[[#This Row],[Aantal stemmen]]/(RestzetelTabel4561314[[#This Row],[Restzetels na stemronde 5]]+1)),0)</f>
        <v>49403</v>
      </c>
      <c r="E105">
        <v>6</v>
      </c>
      <c r="F105" s="3" t="b">
        <v>0</v>
      </c>
    </row>
    <row r="106" spans="1:6" x14ac:dyDescent="0.25">
      <c r="A106" t="s">
        <v>11</v>
      </c>
      <c r="B106">
        <v>71345</v>
      </c>
      <c r="C106">
        <v>1</v>
      </c>
      <c r="D106">
        <f>ROUNDDOWN((RestzetelTabel4561314[[#This Row],[Aantal stemmen]]/(RestzetelTabel4561314[[#This Row],[Restzetels na stemronde 5]]+1)),0)</f>
        <v>35672</v>
      </c>
      <c r="E106">
        <v>1</v>
      </c>
      <c r="F106" s="3" t="b">
        <v>0</v>
      </c>
    </row>
    <row r="107" spans="1:6" x14ac:dyDescent="0.25">
      <c r="A107" t="s">
        <v>13</v>
      </c>
      <c r="C107">
        <f>SUM(C92:C106)</f>
        <v>146</v>
      </c>
      <c r="E107">
        <f>SUM(E92:E106)</f>
        <v>147</v>
      </c>
    </row>
    <row r="109" spans="1:6" ht="75" x14ac:dyDescent="0.25">
      <c r="A109" t="s">
        <v>0</v>
      </c>
      <c r="B109" t="s">
        <v>14</v>
      </c>
      <c r="C109" s="1" t="s">
        <v>29</v>
      </c>
      <c r="D109" s="1" t="s">
        <v>12</v>
      </c>
      <c r="E109" t="s">
        <v>30</v>
      </c>
      <c r="F109" t="s">
        <v>34</v>
      </c>
    </row>
    <row r="110" spans="1:6" x14ac:dyDescent="0.25">
      <c r="A110" t="s">
        <v>17</v>
      </c>
      <c r="B110">
        <v>2450878</v>
      </c>
      <c r="C110">
        <v>36</v>
      </c>
      <c r="D110">
        <f>ROUNDDOWN((RestzetelTabel456131415[[#This Row],[Aantal stemmen]]/(RestzetelTabel456131415[[#This Row],[Restzetels na stemronde 6]]+1)),0)</f>
        <v>66239</v>
      </c>
      <c r="E110">
        <v>37</v>
      </c>
      <c r="F110" s="3" t="b">
        <v>1</v>
      </c>
    </row>
    <row r="111" spans="1:6" x14ac:dyDescent="0.25">
      <c r="A111" t="s">
        <v>3</v>
      </c>
      <c r="B111">
        <v>1589519</v>
      </c>
      <c r="C111">
        <v>23</v>
      </c>
      <c r="D111">
        <f>ROUNDDOWN((RestzetelTabel456131415[[#This Row],[Aantal stemmen]]/(RestzetelTabel456131415[[#This Row],[Restzetels na stemronde 6]]+1)),0)</f>
        <v>66229</v>
      </c>
      <c r="E111">
        <v>23</v>
      </c>
      <c r="F111" s="3" t="b">
        <v>0</v>
      </c>
    </row>
    <row r="112" spans="1:6" x14ac:dyDescent="0.25">
      <c r="A112" t="s">
        <v>16</v>
      </c>
      <c r="B112">
        <v>1643073</v>
      </c>
      <c r="C112">
        <v>24</v>
      </c>
      <c r="D112">
        <f>ROUNDDOWN((RestzetelTabel456131415[[#This Row],[Aantal stemmen]]/(RestzetelTabel456131415[[#This Row],[Restzetels na stemronde 6]]+1)),0)</f>
        <v>65722</v>
      </c>
      <c r="E112">
        <v>24</v>
      </c>
      <c r="F112" s="3" t="b">
        <v>0</v>
      </c>
    </row>
    <row r="113" spans="1:6" x14ac:dyDescent="0.25">
      <c r="A113" t="s">
        <v>18</v>
      </c>
      <c r="B113">
        <v>328225</v>
      </c>
      <c r="C113">
        <v>4</v>
      </c>
      <c r="D113">
        <f>ROUNDDOWN((RestzetelTabel456131415[[#This Row],[Aantal stemmen]]/(RestzetelTabel456131415[[#This Row],[Restzetels na stemronde 6]]+1)),0)</f>
        <v>65645</v>
      </c>
      <c r="E113">
        <v>4</v>
      </c>
      <c r="F113" s="3" t="b">
        <v>0</v>
      </c>
    </row>
    <row r="114" spans="1:6" x14ac:dyDescent="0.25">
      <c r="A114" t="s">
        <v>5</v>
      </c>
      <c r="B114">
        <v>656292</v>
      </c>
      <c r="C114">
        <v>9</v>
      </c>
      <c r="D114">
        <f>ROUNDDOWN((RestzetelTabel456131415[[#This Row],[Aantal stemmen]]/(RestzetelTabel456131415[[#This Row],[Restzetels na stemronde 6]]+1)),0)</f>
        <v>65629</v>
      </c>
      <c r="E114">
        <v>9</v>
      </c>
      <c r="F114" s="3" t="b">
        <v>0</v>
      </c>
    </row>
    <row r="115" spans="1:6" x14ac:dyDescent="0.25">
      <c r="A115" t="s">
        <v>23</v>
      </c>
      <c r="B115">
        <v>1343287</v>
      </c>
      <c r="C115">
        <v>20</v>
      </c>
      <c r="D115">
        <f>ROUNDDOWN((RestzetelTabel456131415[[#This Row],[Aantal stemmen]]/(RestzetelTabel456131415[[#This Row],[Restzetels na stemronde 6]]+1)),0)</f>
        <v>63966</v>
      </c>
      <c r="E115">
        <v>19</v>
      </c>
      <c r="F115" s="3" t="b">
        <v>0</v>
      </c>
    </row>
    <row r="116" spans="1:6" x14ac:dyDescent="0.25">
      <c r="A116" t="s">
        <v>6</v>
      </c>
      <c r="B116">
        <v>246765</v>
      </c>
      <c r="C116">
        <v>3</v>
      </c>
      <c r="D116">
        <f>ROUNDDOWN((RestzetelTabel456131415[[#This Row],[Aantal stemmen]]/(RestzetelTabel456131415[[#This Row],[Restzetels na stemronde 6]]+1)),0)</f>
        <v>61691</v>
      </c>
      <c r="E116">
        <v>3</v>
      </c>
      <c r="F116" s="3" t="b">
        <v>0</v>
      </c>
    </row>
    <row r="117" spans="1:6" x14ac:dyDescent="0.25">
      <c r="A117" t="s">
        <v>1</v>
      </c>
      <c r="B117">
        <v>485551</v>
      </c>
      <c r="C117">
        <v>7</v>
      </c>
      <c r="D117">
        <f>ROUNDDOWN((RestzetelTabel456131415[[#This Row],[Aantal stemmen]]/(RestzetelTabel456131415[[#This Row],[Restzetels na stemronde 6]]+1)),0)</f>
        <v>60693</v>
      </c>
      <c r="E117">
        <v>7</v>
      </c>
      <c r="F117" s="3" t="b">
        <v>0</v>
      </c>
    </row>
    <row r="118" spans="1:6" x14ac:dyDescent="0.25">
      <c r="A118" t="s">
        <v>7</v>
      </c>
      <c r="B118">
        <v>178802</v>
      </c>
      <c r="C118">
        <v>2</v>
      </c>
      <c r="D118">
        <f>ROUNDDOWN((RestzetelTabel456131415[[#This Row],[Aantal stemmen]]/(RestzetelTabel456131415[[#This Row],[Restzetels na stemronde 6]]+1)),0)</f>
        <v>59600</v>
      </c>
      <c r="E118">
        <v>2</v>
      </c>
      <c r="F118" s="3" t="b">
        <v>0</v>
      </c>
    </row>
    <row r="119" spans="1:6" x14ac:dyDescent="0.25">
      <c r="A119" t="s">
        <v>20</v>
      </c>
      <c r="B119">
        <v>235148</v>
      </c>
      <c r="C119">
        <v>3</v>
      </c>
      <c r="D119">
        <f>ROUNDDOWN((RestzetelTabel456131415[[#This Row],[Aantal stemmen]]/(RestzetelTabel456131415[[#This Row],[Restzetels na stemronde 6]]+1)),0)</f>
        <v>58787</v>
      </c>
      <c r="E119">
        <v>3</v>
      </c>
      <c r="F119" s="3" t="b">
        <v>0</v>
      </c>
    </row>
    <row r="120" spans="1:6" x14ac:dyDescent="0.25">
      <c r="A120" t="s">
        <v>19</v>
      </c>
      <c r="B120">
        <v>232963</v>
      </c>
      <c r="C120">
        <v>3</v>
      </c>
      <c r="D120">
        <f>ROUNDDOWN((RestzetelTabel456131415[[#This Row],[Aantal stemmen]]/(RestzetelTabel456131415[[#This Row],[Restzetels na stemronde 6]]+1)),0)</f>
        <v>58240</v>
      </c>
      <c r="E120">
        <v>3</v>
      </c>
      <c r="F120" s="3" t="b">
        <v>0</v>
      </c>
    </row>
    <row r="121" spans="1:6" x14ac:dyDescent="0.25">
      <c r="A121" t="s">
        <v>22</v>
      </c>
      <c r="B121">
        <v>217270</v>
      </c>
      <c r="C121">
        <v>3</v>
      </c>
      <c r="D121">
        <f>ROUNDDOWN((RestzetelTabel456131415[[#This Row],[Aantal stemmen]]/(RestzetelTabel456131415[[#This Row],[Restzetels na stemronde 6]]+1)),0)</f>
        <v>54317</v>
      </c>
      <c r="E121">
        <v>3</v>
      </c>
      <c r="F121" s="3" t="b">
        <v>0</v>
      </c>
    </row>
    <row r="122" spans="1:6" x14ac:dyDescent="0.25">
      <c r="A122" t="s">
        <v>21</v>
      </c>
      <c r="B122">
        <v>212532</v>
      </c>
      <c r="C122">
        <v>3</v>
      </c>
      <c r="D122">
        <f>ROUNDDOWN((RestzetelTabel456131415[[#This Row],[Aantal stemmen]]/(RestzetelTabel456131415[[#This Row],[Restzetels na stemronde 6]]+1)),0)</f>
        <v>53133</v>
      </c>
      <c r="E122">
        <v>3</v>
      </c>
      <c r="F122" s="3" t="b">
        <v>0</v>
      </c>
    </row>
    <row r="123" spans="1:6" x14ac:dyDescent="0.25">
      <c r="A123" t="s">
        <v>2</v>
      </c>
      <c r="B123">
        <v>345822</v>
      </c>
      <c r="C123">
        <v>6</v>
      </c>
      <c r="D123">
        <f>ROUNDDOWN((RestzetelTabel456131415[[#This Row],[Aantal stemmen]]/(RestzetelTabel456131415[[#This Row],[Restzetels na stemronde 6]]+1)),0)</f>
        <v>49403</v>
      </c>
      <c r="E123">
        <v>6</v>
      </c>
      <c r="F123" s="3" t="b">
        <v>0</v>
      </c>
    </row>
    <row r="124" spans="1:6" x14ac:dyDescent="0.25">
      <c r="A124" t="s">
        <v>11</v>
      </c>
      <c r="B124">
        <v>71345</v>
      </c>
      <c r="C124">
        <v>1</v>
      </c>
      <c r="D124">
        <f>ROUNDDOWN((RestzetelTabel456131415[[#This Row],[Aantal stemmen]]/(RestzetelTabel456131415[[#This Row],[Restzetels na stemronde 6]]+1)),0)</f>
        <v>35672</v>
      </c>
      <c r="E124">
        <v>1</v>
      </c>
      <c r="F124" s="3" t="b">
        <v>0</v>
      </c>
    </row>
    <row r="125" spans="1:6" x14ac:dyDescent="0.25">
      <c r="A125" t="s">
        <v>13</v>
      </c>
      <c r="C125">
        <f>SUM(C110:C124)</f>
        <v>147</v>
      </c>
      <c r="E125">
        <f>SUM(E110:E124)</f>
        <v>147</v>
      </c>
    </row>
    <row r="127" spans="1:6" ht="75" x14ac:dyDescent="0.25">
      <c r="A127" t="s">
        <v>0</v>
      </c>
      <c r="B127" t="s">
        <v>14</v>
      </c>
      <c r="C127" s="1" t="s">
        <v>30</v>
      </c>
      <c r="D127" s="1" t="s">
        <v>12</v>
      </c>
      <c r="E127" t="s">
        <v>31</v>
      </c>
      <c r="F127" t="s">
        <v>34</v>
      </c>
    </row>
    <row r="128" spans="1:6" x14ac:dyDescent="0.25">
      <c r="A128" t="s">
        <v>3</v>
      </c>
      <c r="B128">
        <v>1589519</v>
      </c>
      <c r="C128">
        <v>23</v>
      </c>
      <c r="D128">
        <f>ROUNDDOWN((RestzetelTabel45613141516[[#This Row],[Aantal stemmen]]/(RestzetelTabel45613141516[[#This Row],[Restzetels na stemronde 7]]+1)),0)</f>
        <v>66229</v>
      </c>
      <c r="E128">
        <v>24</v>
      </c>
      <c r="F128" s="3" t="b">
        <v>1</v>
      </c>
    </row>
    <row r="129" spans="1:6" x14ac:dyDescent="0.25">
      <c r="A129" t="s">
        <v>16</v>
      </c>
      <c r="B129">
        <v>1643073</v>
      </c>
      <c r="C129">
        <v>24</v>
      </c>
      <c r="D129">
        <f>ROUNDDOWN((RestzetelTabel45613141516[[#This Row],[Aantal stemmen]]/(RestzetelTabel45613141516[[#This Row],[Restzetels na stemronde 7]]+1)),0)</f>
        <v>65722</v>
      </c>
      <c r="E129">
        <v>24</v>
      </c>
      <c r="F129" s="3" t="b">
        <v>0</v>
      </c>
    </row>
    <row r="130" spans="1:6" x14ac:dyDescent="0.25">
      <c r="A130" t="s">
        <v>18</v>
      </c>
      <c r="B130">
        <v>328225</v>
      </c>
      <c r="C130">
        <v>4</v>
      </c>
      <c r="D130">
        <f>ROUNDDOWN((RestzetelTabel45613141516[[#This Row],[Aantal stemmen]]/(RestzetelTabel45613141516[[#This Row],[Restzetels na stemronde 7]]+1)),0)</f>
        <v>65645</v>
      </c>
      <c r="E130">
        <v>4</v>
      </c>
      <c r="F130" s="3" t="b">
        <v>0</v>
      </c>
    </row>
    <row r="131" spans="1:6" x14ac:dyDescent="0.25">
      <c r="A131" t="s">
        <v>5</v>
      </c>
      <c r="B131">
        <v>656292</v>
      </c>
      <c r="C131">
        <v>9</v>
      </c>
      <c r="D131">
        <f>ROUNDDOWN((RestzetelTabel45613141516[[#This Row],[Aantal stemmen]]/(RestzetelTabel45613141516[[#This Row],[Restzetels na stemronde 7]]+1)),0)</f>
        <v>65629</v>
      </c>
      <c r="E131">
        <v>9</v>
      </c>
      <c r="F131" s="3" t="b">
        <v>0</v>
      </c>
    </row>
    <row r="132" spans="1:6" x14ac:dyDescent="0.25">
      <c r="A132" t="s">
        <v>17</v>
      </c>
      <c r="B132">
        <v>2450878</v>
      </c>
      <c r="C132">
        <v>37</v>
      </c>
      <c r="D132">
        <f>ROUNDDOWN((RestzetelTabel45613141516[[#This Row],[Aantal stemmen]]/(RestzetelTabel45613141516[[#This Row],[Restzetels na stemronde 7]]+1)),0)</f>
        <v>64496</v>
      </c>
      <c r="E132">
        <v>37</v>
      </c>
      <c r="F132" s="3" t="b">
        <v>0</v>
      </c>
    </row>
    <row r="133" spans="1:6" x14ac:dyDescent="0.25">
      <c r="A133" t="s">
        <v>23</v>
      </c>
      <c r="B133">
        <v>1343287</v>
      </c>
      <c r="C133">
        <v>20</v>
      </c>
      <c r="D133">
        <f>ROUNDDOWN((RestzetelTabel45613141516[[#This Row],[Aantal stemmen]]/(RestzetelTabel45613141516[[#This Row],[Restzetels na stemronde 7]]+1)),0)</f>
        <v>63966</v>
      </c>
      <c r="E133">
        <v>19</v>
      </c>
      <c r="F133" s="3" t="b">
        <v>0</v>
      </c>
    </row>
    <row r="134" spans="1:6" x14ac:dyDescent="0.25">
      <c r="A134" t="s">
        <v>6</v>
      </c>
      <c r="B134">
        <v>246765</v>
      </c>
      <c r="C134">
        <v>3</v>
      </c>
      <c r="D134">
        <f>ROUNDDOWN((RestzetelTabel45613141516[[#This Row],[Aantal stemmen]]/(RestzetelTabel45613141516[[#This Row],[Restzetels na stemronde 7]]+1)),0)</f>
        <v>61691</v>
      </c>
      <c r="E134">
        <v>3</v>
      </c>
      <c r="F134" s="3" t="b">
        <v>0</v>
      </c>
    </row>
    <row r="135" spans="1:6" x14ac:dyDescent="0.25">
      <c r="A135" t="s">
        <v>1</v>
      </c>
      <c r="B135">
        <v>485551</v>
      </c>
      <c r="C135">
        <v>7</v>
      </c>
      <c r="D135">
        <f>ROUNDDOWN((RestzetelTabel45613141516[[#This Row],[Aantal stemmen]]/(RestzetelTabel45613141516[[#This Row],[Restzetels na stemronde 7]]+1)),0)</f>
        <v>60693</v>
      </c>
      <c r="E135">
        <v>7</v>
      </c>
      <c r="F135" s="3" t="b">
        <v>0</v>
      </c>
    </row>
    <row r="136" spans="1:6" x14ac:dyDescent="0.25">
      <c r="A136" t="s">
        <v>7</v>
      </c>
      <c r="B136">
        <v>178802</v>
      </c>
      <c r="C136">
        <v>2</v>
      </c>
      <c r="D136">
        <f>ROUNDDOWN((RestzetelTabel45613141516[[#This Row],[Aantal stemmen]]/(RestzetelTabel45613141516[[#This Row],[Restzetels na stemronde 7]]+1)),0)</f>
        <v>59600</v>
      </c>
      <c r="E136">
        <v>2</v>
      </c>
      <c r="F136" s="3" t="b">
        <v>0</v>
      </c>
    </row>
    <row r="137" spans="1:6" x14ac:dyDescent="0.25">
      <c r="A137" t="s">
        <v>20</v>
      </c>
      <c r="B137">
        <v>235148</v>
      </c>
      <c r="C137">
        <v>3</v>
      </c>
      <c r="D137">
        <f>ROUNDDOWN((RestzetelTabel45613141516[[#This Row],[Aantal stemmen]]/(RestzetelTabel45613141516[[#This Row],[Restzetels na stemronde 7]]+1)),0)</f>
        <v>58787</v>
      </c>
      <c r="E137">
        <v>3</v>
      </c>
      <c r="F137" s="3" t="b">
        <v>0</v>
      </c>
    </row>
    <row r="138" spans="1:6" x14ac:dyDescent="0.25">
      <c r="A138" t="s">
        <v>19</v>
      </c>
      <c r="B138">
        <v>232963</v>
      </c>
      <c r="C138">
        <v>3</v>
      </c>
      <c r="D138">
        <f>ROUNDDOWN((RestzetelTabel45613141516[[#This Row],[Aantal stemmen]]/(RestzetelTabel45613141516[[#This Row],[Restzetels na stemronde 7]]+1)),0)</f>
        <v>58240</v>
      </c>
      <c r="E138">
        <v>3</v>
      </c>
      <c r="F138" s="3" t="b">
        <v>0</v>
      </c>
    </row>
    <row r="139" spans="1:6" x14ac:dyDescent="0.25">
      <c r="A139" t="s">
        <v>22</v>
      </c>
      <c r="B139">
        <v>217270</v>
      </c>
      <c r="C139">
        <v>3</v>
      </c>
      <c r="D139">
        <f>ROUNDDOWN((RestzetelTabel45613141516[[#This Row],[Aantal stemmen]]/(RestzetelTabel45613141516[[#This Row],[Restzetels na stemronde 7]]+1)),0)</f>
        <v>54317</v>
      </c>
      <c r="E139">
        <v>3</v>
      </c>
      <c r="F139" s="3" t="b">
        <v>0</v>
      </c>
    </row>
    <row r="140" spans="1:6" x14ac:dyDescent="0.25">
      <c r="A140" t="s">
        <v>21</v>
      </c>
      <c r="B140">
        <v>212532</v>
      </c>
      <c r="C140">
        <v>3</v>
      </c>
      <c r="D140">
        <f>ROUNDDOWN((RestzetelTabel45613141516[[#This Row],[Aantal stemmen]]/(RestzetelTabel45613141516[[#This Row],[Restzetels na stemronde 7]]+1)),0)</f>
        <v>53133</v>
      </c>
      <c r="E140">
        <v>3</v>
      </c>
      <c r="F140" s="3" t="b">
        <v>0</v>
      </c>
    </row>
    <row r="141" spans="1:6" x14ac:dyDescent="0.25">
      <c r="A141" t="s">
        <v>2</v>
      </c>
      <c r="B141">
        <v>345822</v>
      </c>
      <c r="C141">
        <v>6</v>
      </c>
      <c r="D141">
        <f>ROUNDDOWN((RestzetelTabel45613141516[[#This Row],[Aantal stemmen]]/(RestzetelTabel45613141516[[#This Row],[Restzetels na stemronde 7]]+1)),0)</f>
        <v>49403</v>
      </c>
      <c r="E141">
        <v>6</v>
      </c>
      <c r="F141" s="3" t="b">
        <v>0</v>
      </c>
    </row>
    <row r="142" spans="1:6" x14ac:dyDescent="0.25">
      <c r="A142" t="s">
        <v>11</v>
      </c>
      <c r="B142">
        <v>71345</v>
      </c>
      <c r="C142">
        <v>1</v>
      </c>
      <c r="D142">
        <f>ROUNDDOWN((RestzetelTabel45613141516[[#This Row],[Aantal stemmen]]/(RestzetelTabel45613141516[[#This Row],[Restzetels na stemronde 7]]+1)),0)</f>
        <v>35672</v>
      </c>
      <c r="E142">
        <v>1</v>
      </c>
      <c r="F142" s="3" t="b">
        <v>0</v>
      </c>
    </row>
    <row r="143" spans="1:6" x14ac:dyDescent="0.25">
      <c r="A143" t="s">
        <v>13</v>
      </c>
      <c r="C143">
        <f>SUM(C128:C142)</f>
        <v>148</v>
      </c>
      <c r="E143">
        <f>SUM(E128:E142)</f>
        <v>148</v>
      </c>
    </row>
    <row r="145" spans="1:6" ht="75" x14ac:dyDescent="0.25">
      <c r="A145" t="s">
        <v>0</v>
      </c>
      <c r="B145" t="s">
        <v>14</v>
      </c>
      <c r="C145" s="1" t="s">
        <v>31</v>
      </c>
      <c r="D145" s="1" t="s">
        <v>12</v>
      </c>
      <c r="E145" t="s">
        <v>32</v>
      </c>
      <c r="F145" t="s">
        <v>34</v>
      </c>
    </row>
    <row r="146" spans="1:6" x14ac:dyDescent="0.25">
      <c r="A146" t="s">
        <v>16</v>
      </c>
      <c r="B146">
        <v>1643073</v>
      </c>
      <c r="C146">
        <v>24</v>
      </c>
      <c r="D146">
        <f>ROUNDDOWN((RestzetelTabel4561314151617[[#This Row],[Aantal stemmen]]/(RestzetelTabel4561314151617[[#This Row],[Restzetels na stemronde 8]]+1)),0)</f>
        <v>65722</v>
      </c>
      <c r="E146">
        <v>25</v>
      </c>
      <c r="F146" s="3" t="b">
        <v>1</v>
      </c>
    </row>
    <row r="147" spans="1:6" x14ac:dyDescent="0.25">
      <c r="A147" t="s">
        <v>18</v>
      </c>
      <c r="B147">
        <v>328225</v>
      </c>
      <c r="C147">
        <v>4</v>
      </c>
      <c r="D147">
        <f>ROUNDDOWN((RestzetelTabel4561314151617[[#This Row],[Aantal stemmen]]/(RestzetelTabel4561314151617[[#This Row],[Restzetels na stemronde 8]]+1)),0)</f>
        <v>65645</v>
      </c>
      <c r="E147">
        <v>4</v>
      </c>
      <c r="F147" s="3" t="b">
        <v>0</v>
      </c>
    </row>
    <row r="148" spans="1:6" x14ac:dyDescent="0.25">
      <c r="A148" t="s">
        <v>5</v>
      </c>
      <c r="B148">
        <v>656292</v>
      </c>
      <c r="C148">
        <v>9</v>
      </c>
      <c r="D148">
        <f>ROUNDDOWN((RestzetelTabel4561314151617[[#This Row],[Aantal stemmen]]/(RestzetelTabel4561314151617[[#This Row],[Restzetels na stemronde 8]]+1)),0)</f>
        <v>65629</v>
      </c>
      <c r="E148">
        <v>9</v>
      </c>
      <c r="F148" s="3" t="b">
        <v>0</v>
      </c>
    </row>
    <row r="149" spans="1:6" x14ac:dyDescent="0.25">
      <c r="A149" t="s">
        <v>17</v>
      </c>
      <c r="B149">
        <v>2450878</v>
      </c>
      <c r="C149">
        <v>37</v>
      </c>
      <c r="D149">
        <f>ROUNDDOWN((RestzetelTabel4561314151617[[#This Row],[Aantal stemmen]]/(RestzetelTabel4561314151617[[#This Row],[Restzetels na stemronde 8]]+1)),0)</f>
        <v>64496</v>
      </c>
      <c r="E149">
        <v>37</v>
      </c>
      <c r="F149" s="3" t="b">
        <v>0</v>
      </c>
    </row>
    <row r="150" spans="1:6" x14ac:dyDescent="0.25">
      <c r="A150" t="s">
        <v>23</v>
      </c>
      <c r="B150">
        <v>1343287</v>
      </c>
      <c r="C150">
        <v>20</v>
      </c>
      <c r="D150">
        <f>ROUNDDOWN((RestzetelTabel4561314151617[[#This Row],[Aantal stemmen]]/(RestzetelTabel4561314151617[[#This Row],[Restzetels na stemronde 8]]+1)),0)</f>
        <v>63966</v>
      </c>
      <c r="E150">
        <v>19</v>
      </c>
      <c r="F150" s="3" t="b">
        <v>0</v>
      </c>
    </row>
    <row r="151" spans="1:6" x14ac:dyDescent="0.25">
      <c r="A151" t="s">
        <v>3</v>
      </c>
      <c r="B151">
        <v>1589519</v>
      </c>
      <c r="C151">
        <v>24</v>
      </c>
      <c r="D151">
        <f>ROUNDDOWN((RestzetelTabel4561314151617[[#This Row],[Aantal stemmen]]/(RestzetelTabel4561314151617[[#This Row],[Restzetels na stemronde 8]]+1)),0)</f>
        <v>63580</v>
      </c>
      <c r="E151">
        <v>24</v>
      </c>
      <c r="F151" s="3" t="b">
        <v>0</v>
      </c>
    </row>
    <row r="152" spans="1:6" x14ac:dyDescent="0.25">
      <c r="A152" t="s">
        <v>6</v>
      </c>
      <c r="B152">
        <v>246765</v>
      </c>
      <c r="C152">
        <v>3</v>
      </c>
      <c r="D152">
        <f>ROUNDDOWN((RestzetelTabel4561314151617[[#This Row],[Aantal stemmen]]/(RestzetelTabel4561314151617[[#This Row],[Restzetels na stemronde 8]]+1)),0)</f>
        <v>61691</v>
      </c>
      <c r="E152">
        <v>3</v>
      </c>
      <c r="F152" s="3" t="b">
        <v>0</v>
      </c>
    </row>
    <row r="153" spans="1:6" x14ac:dyDescent="0.25">
      <c r="A153" t="s">
        <v>1</v>
      </c>
      <c r="B153">
        <v>485551</v>
      </c>
      <c r="C153">
        <v>7</v>
      </c>
      <c r="D153">
        <f>ROUNDDOWN((RestzetelTabel4561314151617[[#This Row],[Aantal stemmen]]/(RestzetelTabel4561314151617[[#This Row],[Restzetels na stemronde 8]]+1)),0)</f>
        <v>60693</v>
      </c>
      <c r="E153">
        <v>7</v>
      </c>
      <c r="F153" s="3" t="b">
        <v>0</v>
      </c>
    </row>
    <row r="154" spans="1:6" x14ac:dyDescent="0.25">
      <c r="A154" t="s">
        <v>7</v>
      </c>
      <c r="B154">
        <v>178802</v>
      </c>
      <c r="C154">
        <v>2</v>
      </c>
      <c r="D154">
        <f>ROUNDDOWN((RestzetelTabel4561314151617[[#This Row],[Aantal stemmen]]/(RestzetelTabel4561314151617[[#This Row],[Restzetels na stemronde 8]]+1)),0)</f>
        <v>59600</v>
      </c>
      <c r="E154">
        <v>2</v>
      </c>
      <c r="F154" s="3" t="b">
        <v>0</v>
      </c>
    </row>
    <row r="155" spans="1:6" x14ac:dyDescent="0.25">
      <c r="A155" t="s">
        <v>20</v>
      </c>
      <c r="B155">
        <v>235148</v>
      </c>
      <c r="C155">
        <v>3</v>
      </c>
      <c r="D155">
        <f>ROUNDDOWN((RestzetelTabel4561314151617[[#This Row],[Aantal stemmen]]/(RestzetelTabel4561314151617[[#This Row],[Restzetels na stemronde 8]]+1)),0)</f>
        <v>58787</v>
      </c>
      <c r="E155">
        <v>3</v>
      </c>
      <c r="F155" s="3" t="b">
        <v>0</v>
      </c>
    </row>
    <row r="156" spans="1:6" x14ac:dyDescent="0.25">
      <c r="A156" t="s">
        <v>19</v>
      </c>
      <c r="B156">
        <v>232963</v>
      </c>
      <c r="C156">
        <v>3</v>
      </c>
      <c r="D156">
        <f>ROUNDDOWN((RestzetelTabel4561314151617[[#This Row],[Aantal stemmen]]/(RestzetelTabel4561314151617[[#This Row],[Restzetels na stemronde 8]]+1)),0)</f>
        <v>58240</v>
      </c>
      <c r="E156">
        <v>3</v>
      </c>
      <c r="F156" s="3" t="b">
        <v>0</v>
      </c>
    </row>
    <row r="157" spans="1:6" x14ac:dyDescent="0.25">
      <c r="A157" t="s">
        <v>22</v>
      </c>
      <c r="B157">
        <v>217270</v>
      </c>
      <c r="C157">
        <v>3</v>
      </c>
      <c r="D157">
        <f>ROUNDDOWN((RestzetelTabel4561314151617[[#This Row],[Aantal stemmen]]/(RestzetelTabel4561314151617[[#This Row],[Restzetels na stemronde 8]]+1)),0)</f>
        <v>54317</v>
      </c>
      <c r="E157">
        <v>3</v>
      </c>
      <c r="F157" s="3" t="b">
        <v>0</v>
      </c>
    </row>
    <row r="158" spans="1:6" x14ac:dyDescent="0.25">
      <c r="A158" t="s">
        <v>21</v>
      </c>
      <c r="B158">
        <v>212532</v>
      </c>
      <c r="C158">
        <v>3</v>
      </c>
      <c r="D158">
        <f>ROUNDDOWN((RestzetelTabel4561314151617[[#This Row],[Aantal stemmen]]/(RestzetelTabel4561314151617[[#This Row],[Restzetels na stemronde 8]]+1)),0)</f>
        <v>53133</v>
      </c>
      <c r="E158">
        <v>3</v>
      </c>
      <c r="F158" s="3" t="b">
        <v>0</v>
      </c>
    </row>
    <row r="159" spans="1:6" x14ac:dyDescent="0.25">
      <c r="A159" t="s">
        <v>2</v>
      </c>
      <c r="B159">
        <v>345822</v>
      </c>
      <c r="C159">
        <v>6</v>
      </c>
      <c r="D159">
        <f>ROUNDDOWN((RestzetelTabel4561314151617[[#This Row],[Aantal stemmen]]/(RestzetelTabel4561314151617[[#This Row],[Restzetels na stemronde 8]]+1)),0)</f>
        <v>49403</v>
      </c>
      <c r="E159">
        <v>6</v>
      </c>
      <c r="F159" s="3" t="b">
        <v>0</v>
      </c>
    </row>
    <row r="160" spans="1:6" x14ac:dyDescent="0.25">
      <c r="A160" t="s">
        <v>11</v>
      </c>
      <c r="B160">
        <v>71345</v>
      </c>
      <c r="C160">
        <v>1</v>
      </c>
      <c r="D160">
        <f>ROUNDDOWN((RestzetelTabel4561314151617[[#This Row],[Aantal stemmen]]/(RestzetelTabel4561314151617[[#This Row],[Restzetels na stemronde 8]]+1)),0)</f>
        <v>35672</v>
      </c>
      <c r="E160">
        <v>1</v>
      </c>
      <c r="F160" s="3" t="b">
        <v>0</v>
      </c>
    </row>
    <row r="161" spans="1:6" x14ac:dyDescent="0.25">
      <c r="A161" t="s">
        <v>13</v>
      </c>
      <c r="C161">
        <f>SUM(C146:C160)</f>
        <v>149</v>
      </c>
      <c r="E161">
        <f>SUM(E146:E160)</f>
        <v>149</v>
      </c>
    </row>
    <row r="163" spans="1:6" ht="75" x14ac:dyDescent="0.25">
      <c r="A163" t="s">
        <v>0</v>
      </c>
      <c r="B163" t="s">
        <v>14</v>
      </c>
      <c r="C163" s="1" t="s">
        <v>32</v>
      </c>
      <c r="D163" s="1" t="s">
        <v>12</v>
      </c>
      <c r="E163" t="s">
        <v>33</v>
      </c>
      <c r="F163" t="s">
        <v>34</v>
      </c>
    </row>
    <row r="164" spans="1:6" x14ac:dyDescent="0.25">
      <c r="A164" t="s">
        <v>18</v>
      </c>
      <c r="B164">
        <v>328225</v>
      </c>
      <c r="C164">
        <v>4</v>
      </c>
      <c r="D164">
        <f>ROUNDDOWN((RestzetelTabel456131415161718[[#This Row],[Aantal stemmen]]/(RestzetelTabel456131415161718[[#This Row],[Restzetels na stemronde 9]]+1)),0)</f>
        <v>65645</v>
      </c>
      <c r="E164">
        <v>5</v>
      </c>
      <c r="F164" s="3" t="b">
        <v>1</v>
      </c>
    </row>
    <row r="165" spans="1:6" x14ac:dyDescent="0.25">
      <c r="A165" t="s">
        <v>5</v>
      </c>
      <c r="B165">
        <v>656292</v>
      </c>
      <c r="C165">
        <v>9</v>
      </c>
      <c r="D165">
        <f>ROUNDDOWN((RestzetelTabel456131415161718[[#This Row],[Aantal stemmen]]/(RestzetelTabel456131415161718[[#This Row],[Restzetels na stemronde 9]]+1)),0)</f>
        <v>65629</v>
      </c>
      <c r="E165">
        <v>9</v>
      </c>
      <c r="F165" s="3" t="b">
        <v>0</v>
      </c>
    </row>
    <row r="166" spans="1:6" x14ac:dyDescent="0.25">
      <c r="A166" t="s">
        <v>17</v>
      </c>
      <c r="B166">
        <v>2450878</v>
      </c>
      <c r="C166">
        <v>37</v>
      </c>
      <c r="D166">
        <f>ROUNDDOWN((RestzetelTabel456131415161718[[#This Row],[Aantal stemmen]]/(RestzetelTabel456131415161718[[#This Row],[Restzetels na stemronde 9]]+1)),0)</f>
        <v>64496</v>
      </c>
      <c r="E166">
        <v>37</v>
      </c>
      <c r="F166" s="3" t="b">
        <v>0</v>
      </c>
    </row>
    <row r="167" spans="1:6" x14ac:dyDescent="0.25">
      <c r="A167" t="s">
        <v>23</v>
      </c>
      <c r="B167">
        <v>1343287</v>
      </c>
      <c r="C167">
        <v>20</v>
      </c>
      <c r="D167">
        <f>ROUNDDOWN((RestzetelTabel456131415161718[[#This Row],[Aantal stemmen]]/(RestzetelTabel456131415161718[[#This Row],[Restzetels na stemronde 9]]+1)),0)</f>
        <v>63966</v>
      </c>
      <c r="E167">
        <v>19</v>
      </c>
      <c r="F167" s="3" t="b">
        <v>0</v>
      </c>
    </row>
    <row r="168" spans="1:6" x14ac:dyDescent="0.25">
      <c r="A168" t="s">
        <v>3</v>
      </c>
      <c r="B168">
        <v>1589519</v>
      </c>
      <c r="C168">
        <v>24</v>
      </c>
      <c r="D168">
        <f>ROUNDDOWN((RestzetelTabel456131415161718[[#This Row],[Aantal stemmen]]/(RestzetelTabel456131415161718[[#This Row],[Restzetels na stemronde 9]]+1)),0)</f>
        <v>63580</v>
      </c>
      <c r="E168">
        <v>24</v>
      </c>
      <c r="F168" s="3" t="b">
        <v>0</v>
      </c>
    </row>
    <row r="169" spans="1:6" x14ac:dyDescent="0.25">
      <c r="A169" t="s">
        <v>16</v>
      </c>
      <c r="B169">
        <v>1643073</v>
      </c>
      <c r="C169">
        <v>25</v>
      </c>
      <c r="D169">
        <f>ROUNDDOWN((RestzetelTabel456131415161718[[#This Row],[Aantal stemmen]]/(RestzetelTabel456131415161718[[#This Row],[Restzetels na stemronde 9]]+1)),0)</f>
        <v>63195</v>
      </c>
      <c r="E169">
        <v>25</v>
      </c>
      <c r="F169" s="3" t="b">
        <v>0</v>
      </c>
    </row>
    <row r="170" spans="1:6" x14ac:dyDescent="0.25">
      <c r="A170" t="s">
        <v>6</v>
      </c>
      <c r="B170">
        <v>246765</v>
      </c>
      <c r="C170">
        <v>3</v>
      </c>
      <c r="D170">
        <f>ROUNDDOWN((RestzetelTabel456131415161718[[#This Row],[Aantal stemmen]]/(RestzetelTabel456131415161718[[#This Row],[Restzetels na stemronde 9]]+1)),0)</f>
        <v>61691</v>
      </c>
      <c r="E170">
        <v>3</v>
      </c>
      <c r="F170" s="3" t="b">
        <v>0</v>
      </c>
    </row>
    <row r="171" spans="1:6" x14ac:dyDescent="0.25">
      <c r="A171" t="s">
        <v>1</v>
      </c>
      <c r="B171">
        <v>485551</v>
      </c>
      <c r="C171">
        <v>7</v>
      </c>
      <c r="D171">
        <f>ROUNDDOWN((RestzetelTabel456131415161718[[#This Row],[Aantal stemmen]]/(RestzetelTabel456131415161718[[#This Row],[Restzetels na stemronde 9]]+1)),0)</f>
        <v>60693</v>
      </c>
      <c r="E171">
        <v>7</v>
      </c>
      <c r="F171" s="3" t="b">
        <v>0</v>
      </c>
    </row>
    <row r="172" spans="1:6" x14ac:dyDescent="0.25">
      <c r="A172" t="s">
        <v>7</v>
      </c>
      <c r="B172">
        <v>178802</v>
      </c>
      <c r="C172">
        <v>2</v>
      </c>
      <c r="D172">
        <f>ROUNDDOWN((RestzetelTabel456131415161718[[#This Row],[Aantal stemmen]]/(RestzetelTabel456131415161718[[#This Row],[Restzetels na stemronde 9]]+1)),0)</f>
        <v>59600</v>
      </c>
      <c r="E172">
        <v>2</v>
      </c>
      <c r="F172" s="3" t="b">
        <v>0</v>
      </c>
    </row>
    <row r="173" spans="1:6" x14ac:dyDescent="0.25">
      <c r="A173" t="s">
        <v>20</v>
      </c>
      <c r="B173">
        <v>235148</v>
      </c>
      <c r="C173">
        <v>3</v>
      </c>
      <c r="D173">
        <f>ROUNDDOWN((RestzetelTabel456131415161718[[#This Row],[Aantal stemmen]]/(RestzetelTabel456131415161718[[#This Row],[Restzetels na stemronde 9]]+1)),0)</f>
        <v>58787</v>
      </c>
      <c r="E173">
        <v>3</v>
      </c>
      <c r="F173" s="3" t="b">
        <v>0</v>
      </c>
    </row>
    <row r="174" spans="1:6" x14ac:dyDescent="0.25">
      <c r="A174" t="s">
        <v>19</v>
      </c>
      <c r="B174">
        <v>232963</v>
      </c>
      <c r="C174">
        <v>3</v>
      </c>
      <c r="D174">
        <f>ROUNDDOWN((RestzetelTabel456131415161718[[#This Row],[Aantal stemmen]]/(RestzetelTabel456131415161718[[#This Row],[Restzetels na stemronde 9]]+1)),0)</f>
        <v>58240</v>
      </c>
      <c r="E174">
        <v>3</v>
      </c>
      <c r="F174" s="3" t="b">
        <v>0</v>
      </c>
    </row>
    <row r="175" spans="1:6" x14ac:dyDescent="0.25">
      <c r="A175" t="s">
        <v>22</v>
      </c>
      <c r="B175">
        <v>217270</v>
      </c>
      <c r="C175">
        <v>3</v>
      </c>
      <c r="D175">
        <f>ROUNDDOWN((RestzetelTabel456131415161718[[#This Row],[Aantal stemmen]]/(RestzetelTabel456131415161718[[#This Row],[Restzetels na stemronde 9]]+1)),0)</f>
        <v>54317</v>
      </c>
      <c r="E175">
        <v>3</v>
      </c>
      <c r="F175" s="3" t="b">
        <v>0</v>
      </c>
    </row>
    <row r="176" spans="1:6" x14ac:dyDescent="0.25">
      <c r="A176" t="s">
        <v>21</v>
      </c>
      <c r="B176">
        <v>212532</v>
      </c>
      <c r="C176">
        <v>3</v>
      </c>
      <c r="D176">
        <f>ROUNDDOWN((RestzetelTabel456131415161718[[#This Row],[Aantal stemmen]]/(RestzetelTabel456131415161718[[#This Row],[Restzetels na stemronde 9]]+1)),0)</f>
        <v>53133</v>
      </c>
      <c r="E176">
        <v>3</v>
      </c>
      <c r="F176" s="3" t="b">
        <v>0</v>
      </c>
    </row>
    <row r="177" spans="1:6" x14ac:dyDescent="0.25">
      <c r="A177" t="s">
        <v>2</v>
      </c>
      <c r="B177">
        <v>345822</v>
      </c>
      <c r="C177">
        <v>6</v>
      </c>
      <c r="D177">
        <f>ROUNDDOWN((RestzetelTabel456131415161718[[#This Row],[Aantal stemmen]]/(RestzetelTabel456131415161718[[#This Row],[Restzetels na stemronde 9]]+1)),0)</f>
        <v>49403</v>
      </c>
      <c r="E177">
        <v>6</v>
      </c>
      <c r="F177" s="3" t="b">
        <v>0</v>
      </c>
    </row>
    <row r="178" spans="1:6" x14ac:dyDescent="0.25">
      <c r="A178" t="s">
        <v>11</v>
      </c>
      <c r="B178">
        <v>71345</v>
      </c>
      <c r="C178">
        <v>1</v>
      </c>
      <c r="D178">
        <f>ROUNDDOWN((RestzetelTabel456131415161718[[#This Row],[Aantal stemmen]]/(RestzetelTabel456131415161718[[#This Row],[Restzetels na stemronde 9]]+1)),0)</f>
        <v>35672</v>
      </c>
      <c r="E178">
        <v>1</v>
      </c>
      <c r="F178" s="3" t="b">
        <v>0</v>
      </c>
    </row>
    <row r="179" spans="1:6" x14ac:dyDescent="0.25">
      <c r="A179" t="s">
        <v>13</v>
      </c>
      <c r="C179">
        <f>SUM(C164:C178)</f>
        <v>150</v>
      </c>
      <c r="E179">
        <f>SUM(E164:E178)</f>
        <v>150</v>
      </c>
    </row>
  </sheetData>
  <pageMargins left="0.75" right="0.75" top="1" bottom="1" header="0.5" footer="0.5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Hele zetel verdelingen</vt:lpstr>
      <vt:lpstr>Restzetelverdeling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Marco Mels</cp:lastModifiedBy>
  <dcterms:created xsi:type="dcterms:W3CDTF">2025-11-02T04:59:17Z</dcterms:created>
  <dcterms:modified xsi:type="dcterms:W3CDTF">2025-11-02T06:43:59Z</dcterms:modified>
</cp:coreProperties>
</file>